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jreiter\Desktop\Data\Projekte\Klausurenkurs Statistik mit Excel\Fallstudie Call-Center\"/>
    </mc:Choice>
  </mc:AlternateContent>
  <bookViews>
    <workbookView xWindow="0" yWindow="0" windowWidth="19200" windowHeight="8235" activeTab="2"/>
  </bookViews>
  <sheets>
    <sheet name="Rohdaten" sheetId="3" r:id="rId1"/>
    <sheet name="a)" sheetId="14" r:id="rId2"/>
    <sheet name="b)" sheetId="15" r:id="rId3"/>
    <sheet name="c)" sheetId="16" r:id="rId4"/>
    <sheet name="d)" sheetId="17" r:id="rId5"/>
    <sheet name="e)" sheetId="18" r:id="rId6"/>
  </sheets>
  <definedNames>
    <definedName name="_xlnm._FilterDatabase" localSheetId="0" hidden="1">Rohdaten!$A$1:$E$61</definedName>
  </definedName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8" l="1"/>
  <c r="K42" i="17"/>
  <c r="K43" i="17"/>
  <c r="J32" i="17"/>
  <c r="I37" i="17"/>
  <c r="H37" i="17"/>
  <c r="G8" i="17"/>
  <c r="G9" i="17"/>
  <c r="F2" i="17"/>
  <c r="F3" i="17"/>
  <c r="E3" i="17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2" i="17"/>
  <c r="G33" i="16" l="1"/>
  <c r="G32" i="16"/>
  <c r="E34" i="16"/>
  <c r="E33" i="16"/>
  <c r="E32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8" i="16"/>
  <c r="F3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" i="16"/>
  <c r="E3" i="16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" i="16"/>
  <c r="I19" i="18" l="1"/>
  <c r="H37" i="18" l="1"/>
  <c r="F14" i="18"/>
  <c r="F5" i="18"/>
  <c r="I24" i="18" s="1"/>
  <c r="H14" i="18" l="1"/>
  <c r="I20" i="18"/>
  <c r="I26" i="18" s="1"/>
  <c r="G28" i="18" s="1"/>
  <c r="F13" i="18"/>
  <c r="I28" i="18" l="1"/>
  <c r="E31" i="18" l="1"/>
  <c r="E41" i="18"/>
  <c r="H33" i="17"/>
  <c r="H34" i="17"/>
  <c r="H35" i="17"/>
  <c r="H36" i="17"/>
  <c r="H38" i="17"/>
  <c r="H39" i="17"/>
  <c r="H40" i="17"/>
  <c r="H32" i="17"/>
  <c r="F31" i="17" l="1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G18" i="17" s="1"/>
  <c r="F11" i="17"/>
  <c r="F10" i="17"/>
  <c r="F9" i="17"/>
  <c r="F8" i="17"/>
  <c r="F7" i="17"/>
  <c r="F6" i="17"/>
  <c r="F5" i="17"/>
  <c r="F4" i="17"/>
  <c r="G34" i="16"/>
  <c r="E8" i="15"/>
  <c r="E9" i="15"/>
  <c r="E12" i="15"/>
  <c r="E13" i="15"/>
  <c r="E16" i="15"/>
  <c r="E17" i="15"/>
  <c r="E20" i="15"/>
  <c r="E21" i="15"/>
  <c r="E24" i="15"/>
  <c r="E25" i="15"/>
  <c r="E28" i="15"/>
  <c r="E29" i="15"/>
  <c r="E32" i="15"/>
  <c r="E33" i="15"/>
  <c r="E36" i="15"/>
  <c r="E37" i="15"/>
  <c r="E40" i="15"/>
  <c r="E41" i="15"/>
  <c r="E44" i="15"/>
  <c r="E45" i="15"/>
  <c r="E48" i="15"/>
  <c r="E49" i="15"/>
  <c r="E52" i="15"/>
  <c r="E53" i="15"/>
  <c r="E56" i="15"/>
  <c r="E57" i="15"/>
  <c r="E60" i="15"/>
  <c r="E61" i="15"/>
  <c r="D8" i="15"/>
  <c r="D9" i="15"/>
  <c r="D10" i="15"/>
  <c r="E10" i="15" s="1"/>
  <c r="F16" i="15" s="1"/>
  <c r="D11" i="15"/>
  <c r="E11" i="15" s="1"/>
  <c r="D12" i="15"/>
  <c r="D13" i="15"/>
  <c r="D14" i="15"/>
  <c r="E14" i="15" s="1"/>
  <c r="F20" i="15" s="1"/>
  <c r="D15" i="15"/>
  <c r="E15" i="15" s="1"/>
  <c r="D16" i="15"/>
  <c r="D17" i="15"/>
  <c r="D18" i="15"/>
  <c r="E18" i="15" s="1"/>
  <c r="F24" i="15" s="1"/>
  <c r="D19" i="15"/>
  <c r="E19" i="15" s="1"/>
  <c r="D20" i="15"/>
  <c r="D21" i="15"/>
  <c r="D22" i="15"/>
  <c r="E22" i="15" s="1"/>
  <c r="F28" i="15" s="1"/>
  <c r="D23" i="15"/>
  <c r="E23" i="15" s="1"/>
  <c r="D24" i="15"/>
  <c r="D25" i="15"/>
  <c r="D26" i="15"/>
  <c r="E26" i="15" s="1"/>
  <c r="F32" i="15" s="1"/>
  <c r="D27" i="15"/>
  <c r="E27" i="15" s="1"/>
  <c r="D28" i="15"/>
  <c r="D29" i="15"/>
  <c r="D30" i="15"/>
  <c r="E30" i="15" s="1"/>
  <c r="F36" i="15" s="1"/>
  <c r="D31" i="15"/>
  <c r="E31" i="15" s="1"/>
  <c r="D32" i="15"/>
  <c r="D33" i="15"/>
  <c r="D34" i="15"/>
  <c r="E34" i="15" s="1"/>
  <c r="F40" i="15" s="1"/>
  <c r="D35" i="15"/>
  <c r="E35" i="15" s="1"/>
  <c r="F41" i="15" s="1"/>
  <c r="D36" i="15"/>
  <c r="D37" i="15"/>
  <c r="D38" i="15"/>
  <c r="E38" i="15" s="1"/>
  <c r="F44" i="15" s="1"/>
  <c r="D39" i="15"/>
  <c r="E39" i="15" s="1"/>
  <c r="F45" i="15" s="1"/>
  <c r="D40" i="15"/>
  <c r="D41" i="15"/>
  <c r="D42" i="15"/>
  <c r="E42" i="15" s="1"/>
  <c r="F48" i="15" s="1"/>
  <c r="D43" i="15"/>
  <c r="E43" i="15" s="1"/>
  <c r="F49" i="15" s="1"/>
  <c r="D44" i="15"/>
  <c r="D45" i="15"/>
  <c r="D46" i="15"/>
  <c r="E46" i="15" s="1"/>
  <c r="F52" i="15" s="1"/>
  <c r="D47" i="15"/>
  <c r="E47" i="15" s="1"/>
  <c r="F53" i="15" s="1"/>
  <c r="D48" i="15"/>
  <c r="D49" i="15"/>
  <c r="D50" i="15"/>
  <c r="E50" i="15" s="1"/>
  <c r="F56" i="15" s="1"/>
  <c r="D51" i="15"/>
  <c r="E51" i="15" s="1"/>
  <c r="F57" i="15" s="1"/>
  <c r="D52" i="15"/>
  <c r="D53" i="15"/>
  <c r="D54" i="15"/>
  <c r="E54" i="15" s="1"/>
  <c r="F60" i="15" s="1"/>
  <c r="D55" i="15"/>
  <c r="E55" i="15" s="1"/>
  <c r="F61" i="15" s="1"/>
  <c r="D56" i="15"/>
  <c r="D57" i="15"/>
  <c r="D58" i="15"/>
  <c r="E58" i="15" s="1"/>
  <c r="D59" i="15"/>
  <c r="E59" i="15" s="1"/>
  <c r="D60" i="15"/>
  <c r="D61" i="15"/>
  <c r="D5" i="15"/>
  <c r="E5" i="15" s="1"/>
  <c r="F11" i="15" s="1"/>
  <c r="D6" i="15"/>
  <c r="E6" i="15" s="1"/>
  <c r="F12" i="15" s="1"/>
  <c r="D7" i="15"/>
  <c r="E7" i="15" s="1"/>
  <c r="D4" i="15"/>
  <c r="E4" i="15" s="1"/>
  <c r="G11" i="17" l="1"/>
  <c r="G15" i="17"/>
  <c r="G23" i="17"/>
  <c r="G27" i="17"/>
  <c r="G13" i="17"/>
  <c r="F58" i="15"/>
  <c r="F42" i="15"/>
  <c r="F26" i="15"/>
  <c r="F10" i="15"/>
  <c r="F47" i="15"/>
  <c r="F31" i="15"/>
  <c r="F15" i="15"/>
  <c r="G19" i="17"/>
  <c r="F50" i="15"/>
  <c r="F34" i="15"/>
  <c r="F18" i="15"/>
  <c r="F55" i="15"/>
  <c r="F39" i="15"/>
  <c r="F23" i="15"/>
  <c r="F13" i="15"/>
  <c r="F54" i="15"/>
  <c r="F46" i="15"/>
  <c r="F38" i="15"/>
  <c r="F30" i="15"/>
  <c r="F22" i="15"/>
  <c r="F14" i="15"/>
  <c r="F37" i="15"/>
  <c r="F33" i="15"/>
  <c r="F29" i="15"/>
  <c r="F25" i="15"/>
  <c r="F21" i="15"/>
  <c r="F17" i="15"/>
  <c r="F59" i="15"/>
  <c r="F51" i="15"/>
  <c r="F43" i="15"/>
  <c r="F35" i="15"/>
  <c r="F27" i="15"/>
  <c r="F19" i="15"/>
  <c r="G16" i="17"/>
  <c r="G24" i="17"/>
  <c r="G21" i="17"/>
  <c r="G31" i="17"/>
  <c r="G14" i="17"/>
  <c r="G10" i="17"/>
  <c r="G29" i="17"/>
  <c r="G12" i="17"/>
  <c r="G20" i="17"/>
  <c r="G28" i="17"/>
  <c r="G26" i="17"/>
  <c r="G17" i="17"/>
  <c r="G22" i="17"/>
  <c r="G25" i="17"/>
  <c r="G30" i="17"/>
  <c r="I36" i="17" l="1"/>
  <c r="J36" i="17" s="1"/>
  <c r="I33" i="17"/>
  <c r="J33" i="17" s="1"/>
  <c r="I39" i="17"/>
  <c r="J39" i="17" s="1"/>
  <c r="I38" i="17"/>
  <c r="J38" i="17" s="1"/>
  <c r="I32" i="17"/>
  <c r="I35" i="17"/>
  <c r="J35" i="17" s="1"/>
  <c r="I40" i="17"/>
  <c r="J40" i="17" s="1"/>
  <c r="I34" i="17"/>
  <c r="J34" i="17" s="1"/>
  <c r="J37" i="17"/>
</calcChain>
</file>

<file path=xl/sharedStrings.xml><?xml version="1.0" encoding="utf-8"?>
<sst xmlns="http://schemas.openxmlformats.org/spreadsheetml/2006/main" count="426" uniqueCount="75">
  <si>
    <t xml:space="preserve">Lfd. Nr. </t>
  </si>
  <si>
    <t>Wochen-Umsatz in €</t>
  </si>
  <si>
    <t>Anzahl Telefonate</t>
  </si>
  <si>
    <t>Schicht</t>
  </si>
  <si>
    <t>F</t>
  </si>
  <si>
    <t>S</t>
  </si>
  <si>
    <t>N</t>
  </si>
  <si>
    <t>Anzahl Agenten</t>
  </si>
  <si>
    <t>Mittelwert von Wochen-Umsatz in €</t>
  </si>
  <si>
    <t>Mittelwert von Anzahl Agenten</t>
  </si>
  <si>
    <t>Mittelwert von Anzahl Telefonate</t>
  </si>
  <si>
    <t>KW</t>
  </si>
  <si>
    <t>Trend</t>
  </si>
  <si>
    <t>Schwankung</t>
  </si>
  <si>
    <t>AUSGABE: ZUSAMMENFASSUNG</t>
  </si>
  <si>
    <t>Regressions-Statistik</t>
  </si>
  <si>
    <t>Multipler Korrelationskoeffizient</t>
  </si>
  <si>
    <t>Bestimmtheitsmaß</t>
  </si>
  <si>
    <t>Adjustiertes Bestimmtheitsmaß</t>
  </si>
  <si>
    <t>Standardfehler</t>
  </si>
  <si>
    <t>Beobachtungen</t>
  </si>
  <si>
    <t>ANOVA</t>
  </si>
  <si>
    <t>Regression</t>
  </si>
  <si>
    <t>Residue</t>
  </si>
  <si>
    <t>Gesamt</t>
  </si>
  <si>
    <t>Schnittpunkt</t>
  </si>
  <si>
    <t>Freiheitsgrade (df)</t>
  </si>
  <si>
    <t>Quadratsummen (SS)</t>
  </si>
  <si>
    <t>Mittlere Quadratsumme (MS)</t>
  </si>
  <si>
    <t>Prüfgröße (F)</t>
  </si>
  <si>
    <t>F krit</t>
  </si>
  <si>
    <t>Koeffizienten</t>
  </si>
  <si>
    <t>t-Statistik</t>
  </si>
  <si>
    <t>P-Wert</t>
  </si>
  <si>
    <t>Untere 95%</t>
  </si>
  <si>
    <t>Obere 95%</t>
  </si>
  <si>
    <t>Untere 95,0%</t>
  </si>
  <si>
    <t>Obere 95,0%</t>
  </si>
  <si>
    <t>Trendprognose</t>
  </si>
  <si>
    <t>Gesamtprognose</t>
  </si>
  <si>
    <t>RMSE</t>
  </si>
  <si>
    <t>VKRMSE</t>
  </si>
  <si>
    <t>Reklamation</t>
  </si>
  <si>
    <t>Merkmal:</t>
  </si>
  <si>
    <t>Parameter</t>
  </si>
  <si>
    <t>Anteilswert</t>
  </si>
  <si>
    <t>n=</t>
  </si>
  <si>
    <t>&gt;=</t>
  </si>
  <si>
    <t>erfüllt</t>
  </si>
  <si>
    <t>1SP-Test auf den Anteilswert</t>
  </si>
  <si>
    <t>Beschwerde (ja= 1)</t>
  </si>
  <si>
    <r>
      <t xml:space="preserve">Bisher als wahr angenommener Anteilswert 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Symbol"/>
        <family val="1"/>
        <charset val="2"/>
      </rPr>
      <t>0</t>
    </r>
    <r>
      <rPr>
        <sz val="11"/>
        <color theme="1"/>
        <rFont val="Symbol"/>
        <family val="1"/>
        <charset val="2"/>
      </rPr>
      <t>:</t>
    </r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</si>
  <si>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q</t>
    </r>
    <r>
      <rPr>
        <sz val="11"/>
        <color theme="1"/>
        <rFont val="Calibri"/>
        <family val="2"/>
        <scheme val="minor"/>
      </rPr>
      <t>&gt;=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Calibri"/>
        <family val="2"/>
        <scheme val="minor"/>
      </rPr>
      <t>0</t>
    </r>
  </si>
  <si>
    <r>
      <t>H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Symbol"/>
        <family val="1"/>
        <charset val="2"/>
      </rPr>
      <t>q</t>
    </r>
    <r>
      <rPr>
        <sz val="11"/>
        <color theme="1"/>
        <rFont val="Calibri"/>
        <family val="2"/>
        <scheme val="minor"/>
      </rPr>
      <t xml:space="preserve"> &lt; </t>
    </r>
    <r>
      <rPr>
        <sz val="11"/>
        <color theme="1"/>
        <rFont val="Symbol"/>
        <family val="1"/>
        <charset val="2"/>
      </rPr>
      <t>q</t>
    </r>
    <r>
      <rPr>
        <vertAlign val="subscript"/>
        <sz val="11"/>
        <color theme="1"/>
        <rFont val="Symbol"/>
        <family val="1"/>
        <charset val="2"/>
      </rPr>
      <t>0</t>
    </r>
  </si>
  <si>
    <t>Erwartungswert der Stichprobenfunktion:</t>
  </si>
  <si>
    <t>Standardabweichung der Stichprobenfunktion:</t>
  </si>
  <si>
    <t>Anteilswert in der aktuellen Stichprobe:</t>
  </si>
  <si>
    <t>Kriterien für Approximation der Stichprobenfunktion Y des Anteilswertes durch die Normalverteilung:</t>
  </si>
  <si>
    <t>Wert der Prüfgröße für die Stichprobendaten:</t>
  </si>
  <si>
    <t>SIG.</t>
  </si>
  <si>
    <t>P(Wert PG &lt;</t>
  </si>
  <si>
    <t>)=</t>
  </si>
  <si>
    <t>Das Risiko für das fälschliche Verwerfen des bisherigen Wertes und den Schluss, dass sich der Anteil von Schichten mit Reklamation signifikant verringert hat, beträgt:</t>
  </si>
  <si>
    <t>Falls das Grenzrisiko vorab spezifiziert werden kann, z. B. mit:</t>
  </si>
  <si>
    <t>a</t>
  </si>
  <si>
    <t>folgt über den entsprechenden Quantilswert:</t>
  </si>
  <si>
    <r>
      <t>-z</t>
    </r>
    <r>
      <rPr>
        <vertAlign val="subscript"/>
        <sz val="11"/>
        <color theme="1"/>
        <rFont val="Calibri"/>
        <family val="2"/>
        <scheme val="minor"/>
      </rPr>
      <t>1-</t>
    </r>
    <r>
      <rPr>
        <vertAlign val="subscript"/>
        <sz val="11"/>
        <color theme="1"/>
        <rFont val="Symbol"/>
        <family val="1"/>
        <charset val="2"/>
      </rPr>
      <t>a</t>
    </r>
  </si>
  <si>
    <t>müsste man sich aber anders entscheiden.</t>
  </si>
  <si>
    <t xml:space="preserve">N (Zeitraum von KW 5 bis KW 20 </t>
  </si>
  <si>
    <t>mit je 3 Schichten in 2 Centern)</t>
  </si>
  <si>
    <t>Somit kann die im Weiteren relevante Prüfgröße als normalverteilt angenommen werden</t>
  </si>
  <si>
    <t>Bei einem Grenzrisiko von kleiner</t>
  </si>
  <si>
    <t>Das Kriterium für die Vernachlässigung des Korrekturterms für endliche Grundgesamtheit (n/N&lt;0,05 ) ist nicht erfüllt, so dass der Korrekturterm bei der Berechnung der Standardabweichung einbezogen werden muss</t>
  </si>
  <si>
    <t>Saisonwerte (1seit. gl. Durch.)</t>
  </si>
  <si>
    <r>
      <t>und somit die Erfüllung des Kriteriums (Wert der Prüfgröße kleiner Quantilswert) für die Ablehnung von H</t>
    </r>
    <r>
      <rPr>
        <vertAlign val="subscript"/>
        <sz val="11"/>
        <color theme="1"/>
        <rFont val="Calibri"/>
        <family val="2"/>
        <scheme val="minor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</si>
</sst>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AFE15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2" fontId="0" fillId="2" borderId="0" xfId="0" applyNumberFormat="1" applyFill="1"/>
    <xf numFmtId="0" fontId="0" fillId="0" borderId="0" xfId="0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0" fillId="3" borderId="0" xfId="0" applyFill="1"/>
    <xf numFmtId="0" fontId="0" fillId="4" borderId="0" xfId="0" applyFill="1"/>
    <xf numFmtId="2" fontId="0" fillId="3" borderId="0" xfId="0" applyNumberFormat="1" applyFill="1"/>
    <xf numFmtId="2" fontId="0" fillId="0" borderId="0" xfId="0" applyNumberFormat="1" applyFill="1"/>
    <xf numFmtId="2" fontId="0" fillId="5" borderId="0" xfId="0" applyNumberFormat="1" applyFill="1"/>
    <xf numFmtId="0" fontId="0" fillId="6" borderId="0" xfId="0" applyFill="1" applyAlignment="1">
      <alignment horizontal="center"/>
    </xf>
    <xf numFmtId="0" fontId="0" fillId="7" borderId="0" xfId="0" applyFill="1"/>
    <xf numFmtId="164" fontId="0" fillId="3" borderId="0" xfId="0" applyNumberFormat="1" applyFill="1"/>
    <xf numFmtId="2" fontId="0" fillId="7" borderId="0" xfId="0" applyNumberFormat="1" applyFill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164" fontId="0" fillId="0" borderId="0" xfId="0" applyNumberFormat="1"/>
    <xf numFmtId="165" fontId="0" fillId="0" borderId="0" xfId="1" applyNumberFormat="1" applyFont="1"/>
    <xf numFmtId="0" fontId="0" fillId="2" borderId="0" xfId="0" applyFill="1"/>
    <xf numFmtId="0" fontId="4" fillId="2" borderId="0" xfId="0" applyFont="1" applyFill="1"/>
    <xf numFmtId="0" fontId="0" fillId="2" borderId="0" xfId="0" quotePrefix="1" applyFill="1"/>
    <xf numFmtId="0" fontId="0" fillId="6" borderId="0" xfId="0" applyFill="1"/>
    <xf numFmtId="0" fontId="0" fillId="8" borderId="0" xfId="0" applyFill="1"/>
    <xf numFmtId="0" fontId="7" fillId="0" borderId="0" xfId="0" applyFont="1"/>
    <xf numFmtId="0" fontId="0" fillId="0" borderId="0" xfId="0" applyAlignment="1">
      <alignment horizontal="left" wrapText="1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9" borderId="0" xfId="0" applyNumberFormat="1" applyFill="1"/>
    <xf numFmtId="2" fontId="0" fillId="4" borderId="0" xfId="0" applyNumberFormat="1" applyFill="1"/>
    <xf numFmtId="0" fontId="2" fillId="0" borderId="0" xfId="0" applyFont="1" applyFill="1" applyBorder="1" applyAlignment="1">
      <alignment horizontal="centerContinuous"/>
    </xf>
    <xf numFmtId="0" fontId="0" fillId="0" borderId="0" xfId="0" applyBorder="1"/>
    <xf numFmtId="0" fontId="2" fillId="0" borderId="0" xfId="0" applyFont="1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13">
    <dxf>
      <alignment vertical="center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2" formatCode="0.00"/>
    </dxf>
    <dxf>
      <numFmt numFmtId="166" formatCode="0.0"/>
    </dxf>
    <dxf>
      <alignment wrapText="1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colors>
    <mruColors>
      <color rgb="FFEB45B4"/>
      <color rgb="FFAFE155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Call-Center</a:t>
            </a:r>
            <a:r>
              <a:rPr lang="en-US" baseline="0"/>
              <a:t> Umsatzzahlen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Wochenumsätze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dash"/>
              </a:ln>
              <a:effectLst/>
            </c:spPr>
            <c:trendlineType val="movingAvg"/>
            <c:period val="9"/>
            <c:dispRSqr val="0"/>
            <c:dispEq val="0"/>
          </c:trendline>
          <c:trendline>
            <c:spPr>
              <a:ln w="19050" cap="rnd">
                <a:solidFill>
                  <a:srgbClr val="AFE155"/>
                </a:solidFill>
                <a:prstDash val="dashDot"/>
              </a:ln>
              <a:effectLst/>
            </c:spPr>
            <c:trendlineType val="poly"/>
            <c:order val="4"/>
            <c:dispRSqr val="0"/>
            <c:dispEq val="0"/>
          </c:trendline>
          <c:cat>
            <c:multiLvlStrRef>
              <c:f>'b)'!$A$2:$B$61</c:f>
              <c:multiLvlStrCache>
                <c:ptCount val="60"/>
                <c:lvl>
                  <c:pt idx="0">
                    <c:v>F</c:v>
                  </c:pt>
                  <c:pt idx="1">
                    <c:v>S</c:v>
                  </c:pt>
                  <c:pt idx="2">
                    <c:v>N</c:v>
                  </c:pt>
                  <c:pt idx="3">
                    <c:v>F</c:v>
                  </c:pt>
                  <c:pt idx="4">
                    <c:v>S</c:v>
                  </c:pt>
                  <c:pt idx="5">
                    <c:v>N</c:v>
                  </c:pt>
                  <c:pt idx="6">
                    <c:v>F</c:v>
                  </c:pt>
                  <c:pt idx="7">
                    <c:v>S</c:v>
                  </c:pt>
                  <c:pt idx="8">
                    <c:v>N</c:v>
                  </c:pt>
                  <c:pt idx="9">
                    <c:v>F</c:v>
                  </c:pt>
                  <c:pt idx="10">
                    <c:v>S</c:v>
                  </c:pt>
                  <c:pt idx="11">
                    <c:v>N</c:v>
                  </c:pt>
                  <c:pt idx="12">
                    <c:v>F</c:v>
                  </c:pt>
                  <c:pt idx="13">
                    <c:v>S</c:v>
                  </c:pt>
                  <c:pt idx="14">
                    <c:v>N</c:v>
                  </c:pt>
                  <c:pt idx="15">
                    <c:v>F</c:v>
                  </c:pt>
                  <c:pt idx="16">
                    <c:v>S</c:v>
                  </c:pt>
                  <c:pt idx="17">
                    <c:v>N</c:v>
                  </c:pt>
                  <c:pt idx="18">
                    <c:v>F</c:v>
                  </c:pt>
                  <c:pt idx="19">
                    <c:v>S</c:v>
                  </c:pt>
                  <c:pt idx="20">
                    <c:v>N</c:v>
                  </c:pt>
                  <c:pt idx="21">
                    <c:v>F</c:v>
                  </c:pt>
                  <c:pt idx="22">
                    <c:v>S</c:v>
                  </c:pt>
                  <c:pt idx="23">
                    <c:v>N</c:v>
                  </c:pt>
                  <c:pt idx="24">
                    <c:v>F</c:v>
                  </c:pt>
                  <c:pt idx="25">
                    <c:v>S</c:v>
                  </c:pt>
                  <c:pt idx="26">
                    <c:v>N</c:v>
                  </c:pt>
                  <c:pt idx="27">
                    <c:v>F</c:v>
                  </c:pt>
                  <c:pt idx="28">
                    <c:v>S</c:v>
                  </c:pt>
                  <c:pt idx="29">
                    <c:v>N</c:v>
                  </c:pt>
                  <c:pt idx="30">
                    <c:v>F</c:v>
                  </c:pt>
                  <c:pt idx="31">
                    <c:v>S</c:v>
                  </c:pt>
                  <c:pt idx="32">
                    <c:v>N</c:v>
                  </c:pt>
                  <c:pt idx="33">
                    <c:v>F</c:v>
                  </c:pt>
                  <c:pt idx="34">
                    <c:v>S</c:v>
                  </c:pt>
                  <c:pt idx="35">
                    <c:v>N</c:v>
                  </c:pt>
                  <c:pt idx="36">
                    <c:v>F</c:v>
                  </c:pt>
                  <c:pt idx="37">
                    <c:v>S</c:v>
                  </c:pt>
                  <c:pt idx="38">
                    <c:v>N</c:v>
                  </c:pt>
                  <c:pt idx="39">
                    <c:v>F</c:v>
                  </c:pt>
                  <c:pt idx="40">
                    <c:v>S</c:v>
                  </c:pt>
                  <c:pt idx="41">
                    <c:v>N</c:v>
                  </c:pt>
                  <c:pt idx="42">
                    <c:v>F</c:v>
                  </c:pt>
                  <c:pt idx="43">
                    <c:v>S</c:v>
                  </c:pt>
                  <c:pt idx="44">
                    <c:v>N</c:v>
                  </c:pt>
                  <c:pt idx="45">
                    <c:v>F</c:v>
                  </c:pt>
                  <c:pt idx="46">
                    <c:v>S</c:v>
                  </c:pt>
                  <c:pt idx="47">
                    <c:v>N</c:v>
                  </c:pt>
                  <c:pt idx="48">
                    <c:v>F</c:v>
                  </c:pt>
                  <c:pt idx="49">
                    <c:v>S</c:v>
                  </c:pt>
                  <c:pt idx="50">
                    <c:v>N</c:v>
                  </c:pt>
                  <c:pt idx="51">
                    <c:v>F</c:v>
                  </c:pt>
                  <c:pt idx="52">
                    <c:v>S</c:v>
                  </c:pt>
                  <c:pt idx="53">
                    <c:v>N</c:v>
                  </c:pt>
                  <c:pt idx="54">
                    <c:v>F</c:v>
                  </c:pt>
                  <c:pt idx="55">
                    <c:v>S</c:v>
                  </c:pt>
                  <c:pt idx="56">
                    <c:v>N</c:v>
                  </c:pt>
                  <c:pt idx="57">
                    <c:v>F</c:v>
                  </c:pt>
                  <c:pt idx="58">
                    <c:v>S</c:v>
                  </c:pt>
                  <c:pt idx="59">
                    <c:v>N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  <c:pt idx="2">
                    <c:v>1</c:v>
                  </c:pt>
                  <c:pt idx="3">
                    <c:v>2</c:v>
                  </c:pt>
                  <c:pt idx="4">
                    <c:v>2</c:v>
                  </c:pt>
                  <c:pt idx="5">
                    <c:v>2</c:v>
                  </c:pt>
                  <c:pt idx="6">
                    <c:v>3</c:v>
                  </c:pt>
                  <c:pt idx="7">
                    <c:v>3</c:v>
                  </c:pt>
                  <c:pt idx="8">
                    <c:v>3</c:v>
                  </c:pt>
                  <c:pt idx="9">
                    <c:v>4</c:v>
                  </c:pt>
                  <c:pt idx="10">
                    <c:v>4</c:v>
                  </c:pt>
                  <c:pt idx="11">
                    <c:v>4</c:v>
                  </c:pt>
                  <c:pt idx="12">
                    <c:v>5</c:v>
                  </c:pt>
                  <c:pt idx="13">
                    <c:v>5</c:v>
                  </c:pt>
                  <c:pt idx="14">
                    <c:v>5</c:v>
                  </c:pt>
                  <c:pt idx="15">
                    <c:v>6</c:v>
                  </c:pt>
                  <c:pt idx="16">
                    <c:v>6</c:v>
                  </c:pt>
                  <c:pt idx="17">
                    <c:v>6</c:v>
                  </c:pt>
                  <c:pt idx="18">
                    <c:v>7</c:v>
                  </c:pt>
                  <c:pt idx="19">
                    <c:v>7</c:v>
                  </c:pt>
                  <c:pt idx="20">
                    <c:v>7</c:v>
                  </c:pt>
                  <c:pt idx="21">
                    <c:v>8</c:v>
                  </c:pt>
                  <c:pt idx="22">
                    <c:v>8</c:v>
                  </c:pt>
                  <c:pt idx="23">
                    <c:v>8</c:v>
                  </c:pt>
                  <c:pt idx="24">
                    <c:v>9</c:v>
                  </c:pt>
                  <c:pt idx="25">
                    <c:v>9</c:v>
                  </c:pt>
                  <c:pt idx="26">
                    <c:v>9</c:v>
                  </c:pt>
                  <c:pt idx="27">
                    <c:v>10</c:v>
                  </c:pt>
                  <c:pt idx="28">
                    <c:v>10</c:v>
                  </c:pt>
                  <c:pt idx="29">
                    <c:v>10</c:v>
                  </c:pt>
                  <c:pt idx="30">
                    <c:v>11</c:v>
                  </c:pt>
                  <c:pt idx="31">
                    <c:v>11</c:v>
                  </c:pt>
                  <c:pt idx="32">
                    <c:v>11</c:v>
                  </c:pt>
                  <c:pt idx="33">
                    <c:v>12</c:v>
                  </c:pt>
                  <c:pt idx="34">
                    <c:v>12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13</c:v>
                  </c:pt>
                  <c:pt idx="38">
                    <c:v>13</c:v>
                  </c:pt>
                  <c:pt idx="39">
                    <c:v>14</c:v>
                  </c:pt>
                  <c:pt idx="40">
                    <c:v>14</c:v>
                  </c:pt>
                  <c:pt idx="41">
                    <c:v>14</c:v>
                  </c:pt>
                  <c:pt idx="42">
                    <c:v>15</c:v>
                  </c:pt>
                  <c:pt idx="43">
                    <c:v>15</c:v>
                  </c:pt>
                  <c:pt idx="44">
                    <c:v>15</c:v>
                  </c:pt>
                  <c:pt idx="45">
                    <c:v>16</c:v>
                  </c:pt>
                  <c:pt idx="46">
                    <c:v>16</c:v>
                  </c:pt>
                  <c:pt idx="47">
                    <c:v>16</c:v>
                  </c:pt>
                  <c:pt idx="48">
                    <c:v>17</c:v>
                  </c:pt>
                  <c:pt idx="49">
                    <c:v>17</c:v>
                  </c:pt>
                  <c:pt idx="50">
                    <c:v>17</c:v>
                  </c:pt>
                  <c:pt idx="51">
                    <c:v>18</c:v>
                  </c:pt>
                  <c:pt idx="52">
                    <c:v>18</c:v>
                  </c:pt>
                  <c:pt idx="53">
                    <c:v>18</c:v>
                  </c:pt>
                  <c:pt idx="54">
                    <c:v>19</c:v>
                  </c:pt>
                  <c:pt idx="55">
                    <c:v>19</c:v>
                  </c:pt>
                  <c:pt idx="56">
                    <c:v>19</c:v>
                  </c:pt>
                  <c:pt idx="57">
                    <c:v>20</c:v>
                  </c:pt>
                  <c:pt idx="58">
                    <c:v>20</c:v>
                  </c:pt>
                  <c:pt idx="59">
                    <c:v>20</c:v>
                  </c:pt>
                </c:lvl>
              </c:multiLvlStrCache>
            </c:multiLvlStrRef>
          </c:cat>
          <c:val>
            <c:numRef>
              <c:f>'b)'!$C$2:$C$61</c:f>
              <c:numCache>
                <c:formatCode>General</c:formatCode>
                <c:ptCount val="60"/>
                <c:pt idx="0">
                  <c:v>43720</c:v>
                </c:pt>
                <c:pt idx="1">
                  <c:v>30352</c:v>
                </c:pt>
                <c:pt idx="2">
                  <c:v>25482</c:v>
                </c:pt>
                <c:pt idx="3">
                  <c:v>47071</c:v>
                </c:pt>
                <c:pt idx="4">
                  <c:v>36429</c:v>
                </c:pt>
                <c:pt idx="5">
                  <c:v>22304</c:v>
                </c:pt>
                <c:pt idx="6">
                  <c:v>51003</c:v>
                </c:pt>
                <c:pt idx="7">
                  <c:v>43390</c:v>
                </c:pt>
                <c:pt idx="8">
                  <c:v>24286</c:v>
                </c:pt>
                <c:pt idx="9">
                  <c:v>51626</c:v>
                </c:pt>
                <c:pt idx="10">
                  <c:v>39777</c:v>
                </c:pt>
                <c:pt idx="11">
                  <c:v>25235</c:v>
                </c:pt>
                <c:pt idx="12">
                  <c:v>49314</c:v>
                </c:pt>
                <c:pt idx="13">
                  <c:v>40915</c:v>
                </c:pt>
                <c:pt idx="14">
                  <c:v>26465</c:v>
                </c:pt>
                <c:pt idx="15">
                  <c:v>52503</c:v>
                </c:pt>
                <c:pt idx="16">
                  <c:v>39206</c:v>
                </c:pt>
                <c:pt idx="17">
                  <c:v>34600</c:v>
                </c:pt>
                <c:pt idx="18">
                  <c:v>58196</c:v>
                </c:pt>
                <c:pt idx="19">
                  <c:v>44972</c:v>
                </c:pt>
                <c:pt idx="20">
                  <c:v>31943</c:v>
                </c:pt>
                <c:pt idx="21">
                  <c:v>53996</c:v>
                </c:pt>
                <c:pt idx="22">
                  <c:v>42461</c:v>
                </c:pt>
                <c:pt idx="23">
                  <c:v>38353</c:v>
                </c:pt>
                <c:pt idx="24">
                  <c:v>59274</c:v>
                </c:pt>
                <c:pt idx="25">
                  <c:v>48313</c:v>
                </c:pt>
                <c:pt idx="26">
                  <c:v>42245</c:v>
                </c:pt>
                <c:pt idx="27">
                  <c:v>53210</c:v>
                </c:pt>
                <c:pt idx="28">
                  <c:v>50419</c:v>
                </c:pt>
                <c:pt idx="29">
                  <c:v>41906</c:v>
                </c:pt>
                <c:pt idx="30">
                  <c:v>62290</c:v>
                </c:pt>
                <c:pt idx="31">
                  <c:v>48369</c:v>
                </c:pt>
                <c:pt idx="32">
                  <c:v>37703</c:v>
                </c:pt>
                <c:pt idx="33">
                  <c:v>60023</c:v>
                </c:pt>
                <c:pt idx="34">
                  <c:v>50157</c:v>
                </c:pt>
                <c:pt idx="35">
                  <c:v>39953</c:v>
                </c:pt>
                <c:pt idx="36">
                  <c:v>62432</c:v>
                </c:pt>
                <c:pt idx="37">
                  <c:v>59187</c:v>
                </c:pt>
                <c:pt idx="38">
                  <c:v>46287</c:v>
                </c:pt>
                <c:pt idx="39">
                  <c:v>55710</c:v>
                </c:pt>
                <c:pt idx="40">
                  <c:v>53535</c:v>
                </c:pt>
                <c:pt idx="41">
                  <c:v>48377</c:v>
                </c:pt>
                <c:pt idx="42">
                  <c:v>57418</c:v>
                </c:pt>
                <c:pt idx="43">
                  <c:v>43446</c:v>
                </c:pt>
                <c:pt idx="44">
                  <c:v>42253</c:v>
                </c:pt>
                <c:pt idx="45">
                  <c:v>51482</c:v>
                </c:pt>
                <c:pt idx="46">
                  <c:v>44137</c:v>
                </c:pt>
                <c:pt idx="47">
                  <c:v>35319</c:v>
                </c:pt>
                <c:pt idx="48">
                  <c:v>53248</c:v>
                </c:pt>
                <c:pt idx="49">
                  <c:v>50029</c:v>
                </c:pt>
                <c:pt idx="50">
                  <c:v>36739</c:v>
                </c:pt>
                <c:pt idx="51">
                  <c:v>47485</c:v>
                </c:pt>
                <c:pt idx="52">
                  <c:v>42774</c:v>
                </c:pt>
                <c:pt idx="53">
                  <c:v>33394</c:v>
                </c:pt>
                <c:pt idx="54">
                  <c:v>47090</c:v>
                </c:pt>
                <c:pt idx="55">
                  <c:v>41112</c:v>
                </c:pt>
                <c:pt idx="56">
                  <c:v>30575</c:v>
                </c:pt>
                <c:pt idx="57">
                  <c:v>45449</c:v>
                </c:pt>
                <c:pt idx="58">
                  <c:v>41100</c:v>
                </c:pt>
                <c:pt idx="59">
                  <c:v>28689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B8-4DAA-90F6-E72B6CDD8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297760"/>
        <c:axId val="334296120"/>
      </c:lineChart>
      <c:catAx>
        <c:axId val="334297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aseline="0"/>
                  <a:t>Schicht und KW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296120"/>
        <c:crosses val="autoZero"/>
        <c:auto val="1"/>
        <c:lblAlgn val="ctr"/>
        <c:lblOffset val="100"/>
        <c:noMultiLvlLbl val="0"/>
      </c:catAx>
      <c:valAx>
        <c:axId val="33429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Umsatzwerte</a:t>
                </a:r>
                <a:r>
                  <a:rPr lang="de-DE" baseline="0"/>
                  <a:t> in €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2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817094808850249"/>
          <c:y val="0.5691112391415003"/>
          <c:w val="0.23458923290697259"/>
          <c:h val="0.2305343012201276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Call-Center</a:t>
            </a:r>
            <a:r>
              <a:rPr lang="en-US" baseline="0"/>
              <a:t> Umsatzzahlen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Wochenumsätze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multiLvlStrRef>
              <c:f>'b)'!$A$41:$B$61</c:f>
              <c:multiLvlStrCache>
                <c:ptCount val="21"/>
                <c:lvl>
                  <c:pt idx="0">
                    <c:v>F</c:v>
                  </c:pt>
                  <c:pt idx="1">
                    <c:v>S</c:v>
                  </c:pt>
                  <c:pt idx="2">
                    <c:v>N</c:v>
                  </c:pt>
                  <c:pt idx="3">
                    <c:v>F</c:v>
                  </c:pt>
                  <c:pt idx="4">
                    <c:v>S</c:v>
                  </c:pt>
                  <c:pt idx="5">
                    <c:v>N</c:v>
                  </c:pt>
                  <c:pt idx="6">
                    <c:v>F</c:v>
                  </c:pt>
                  <c:pt idx="7">
                    <c:v>S</c:v>
                  </c:pt>
                  <c:pt idx="8">
                    <c:v>N</c:v>
                  </c:pt>
                  <c:pt idx="9">
                    <c:v>F</c:v>
                  </c:pt>
                  <c:pt idx="10">
                    <c:v>S</c:v>
                  </c:pt>
                  <c:pt idx="11">
                    <c:v>N</c:v>
                  </c:pt>
                  <c:pt idx="12">
                    <c:v>F</c:v>
                  </c:pt>
                  <c:pt idx="13">
                    <c:v>S</c:v>
                  </c:pt>
                  <c:pt idx="14">
                    <c:v>N</c:v>
                  </c:pt>
                  <c:pt idx="15">
                    <c:v>F</c:v>
                  </c:pt>
                  <c:pt idx="16">
                    <c:v>S</c:v>
                  </c:pt>
                  <c:pt idx="17">
                    <c:v>N</c:v>
                  </c:pt>
                  <c:pt idx="18">
                    <c:v>F</c:v>
                  </c:pt>
                  <c:pt idx="19">
                    <c:v>S</c:v>
                  </c:pt>
                  <c:pt idx="20">
                    <c:v>N</c:v>
                  </c:pt>
                </c:lvl>
                <c:lvl>
                  <c:pt idx="0">
                    <c:v>14</c:v>
                  </c:pt>
                  <c:pt idx="1">
                    <c:v>14</c:v>
                  </c:pt>
                  <c:pt idx="2">
                    <c:v>14</c:v>
                  </c:pt>
                  <c:pt idx="3">
                    <c:v>15</c:v>
                  </c:pt>
                  <c:pt idx="4">
                    <c:v>15</c:v>
                  </c:pt>
                  <c:pt idx="5">
                    <c:v>15</c:v>
                  </c:pt>
                  <c:pt idx="6">
                    <c:v>16</c:v>
                  </c:pt>
                  <c:pt idx="7">
                    <c:v>16</c:v>
                  </c:pt>
                  <c:pt idx="8">
                    <c:v>16</c:v>
                  </c:pt>
                  <c:pt idx="9">
                    <c:v>17</c:v>
                  </c:pt>
                  <c:pt idx="10">
                    <c:v>17</c:v>
                  </c:pt>
                  <c:pt idx="11">
                    <c:v>17</c:v>
                  </c:pt>
                  <c:pt idx="12">
                    <c:v>18</c:v>
                  </c:pt>
                  <c:pt idx="13">
                    <c:v>18</c:v>
                  </c:pt>
                  <c:pt idx="14">
                    <c:v>18</c:v>
                  </c:pt>
                  <c:pt idx="15">
                    <c:v>19</c:v>
                  </c:pt>
                  <c:pt idx="16">
                    <c:v>19</c:v>
                  </c:pt>
                  <c:pt idx="17">
                    <c:v>19</c:v>
                  </c:pt>
                  <c:pt idx="18">
                    <c:v>20</c:v>
                  </c:pt>
                  <c:pt idx="19">
                    <c:v>20</c:v>
                  </c:pt>
                  <c:pt idx="20">
                    <c:v>20</c:v>
                  </c:pt>
                </c:lvl>
              </c:multiLvlStrCache>
            </c:multiLvlStrRef>
          </c:cat>
          <c:val>
            <c:numRef>
              <c:f>'b)'!$C$41:$C$61</c:f>
              <c:numCache>
                <c:formatCode>General</c:formatCode>
                <c:ptCount val="21"/>
                <c:pt idx="0">
                  <c:v>55710</c:v>
                </c:pt>
                <c:pt idx="1">
                  <c:v>53535</c:v>
                </c:pt>
                <c:pt idx="2">
                  <c:v>48377</c:v>
                </c:pt>
                <c:pt idx="3">
                  <c:v>57418</c:v>
                </c:pt>
                <c:pt idx="4">
                  <c:v>43446</c:v>
                </c:pt>
                <c:pt idx="5">
                  <c:v>42253</c:v>
                </c:pt>
                <c:pt idx="6">
                  <c:v>51482</c:v>
                </c:pt>
                <c:pt idx="7">
                  <c:v>44137</c:v>
                </c:pt>
                <c:pt idx="8">
                  <c:v>35319</c:v>
                </c:pt>
                <c:pt idx="9">
                  <c:v>53248</c:v>
                </c:pt>
                <c:pt idx="10">
                  <c:v>50029</c:v>
                </c:pt>
                <c:pt idx="11">
                  <c:v>36739</c:v>
                </c:pt>
                <c:pt idx="12">
                  <c:v>47485</c:v>
                </c:pt>
                <c:pt idx="13">
                  <c:v>42774</c:v>
                </c:pt>
                <c:pt idx="14">
                  <c:v>33394</c:v>
                </c:pt>
                <c:pt idx="15">
                  <c:v>47090</c:v>
                </c:pt>
                <c:pt idx="16">
                  <c:v>41112</c:v>
                </c:pt>
                <c:pt idx="17">
                  <c:v>30575</c:v>
                </c:pt>
                <c:pt idx="18">
                  <c:v>45449</c:v>
                </c:pt>
                <c:pt idx="19">
                  <c:v>41100</c:v>
                </c:pt>
                <c:pt idx="20">
                  <c:v>28689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C5-40D8-9042-5CA42F5D3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297760"/>
        <c:axId val="334296120"/>
      </c:lineChart>
      <c:catAx>
        <c:axId val="334297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aseline="0"/>
                  <a:t>Schicht und KW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296120"/>
        <c:crosses val="autoZero"/>
        <c:auto val="1"/>
        <c:lblAlgn val="ctr"/>
        <c:lblOffset val="100"/>
        <c:noMultiLvlLbl val="0"/>
      </c:catAx>
      <c:valAx>
        <c:axId val="33429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Umsatzwerte</a:t>
                </a:r>
                <a:r>
                  <a:rPr lang="de-DE" baseline="0"/>
                  <a:t> in €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2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14928326266909"/>
          <c:y val="0.64800497052408657"/>
          <c:w val="0.15541516134012659"/>
          <c:h val="0.168842705200849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14962</xdr:colOff>
      <xdr:row>1</xdr:row>
      <xdr:rowOff>39458</xdr:rowOff>
    </xdr:from>
    <xdr:to>
      <xdr:col>20</xdr:col>
      <xdr:colOff>634087</xdr:colOff>
      <xdr:row>25</xdr:row>
      <xdr:rowOff>115660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20405</xdr:colOff>
      <xdr:row>26</xdr:row>
      <xdr:rowOff>20412</xdr:rowOff>
    </xdr:from>
    <xdr:to>
      <xdr:col>20</xdr:col>
      <xdr:colOff>693959</xdr:colOff>
      <xdr:row>50</xdr:row>
      <xdr:rowOff>96614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659425</xdr:colOff>
      <xdr:row>34</xdr:row>
      <xdr:rowOff>100851</xdr:rowOff>
    </xdr:from>
    <xdr:to>
      <xdr:col>6</xdr:col>
      <xdr:colOff>461963</xdr:colOff>
      <xdr:row>37</xdr:row>
      <xdr:rowOff>66675</xdr:rowOff>
    </xdr:to>
    <xdr:sp macro="" textlink="">
      <xdr:nvSpPr>
        <xdr:cNvPr id="2" name="Rechteck 1"/>
        <xdr:cNvSpPr/>
      </xdr:nvSpPr>
      <xdr:spPr>
        <a:xfrm>
          <a:off x="3774100" y="6568326"/>
          <a:ext cx="1440838" cy="508749"/>
        </a:xfrm>
        <a:prstGeom prst="rect">
          <a:avLst/>
        </a:prstGeom>
        <a:solidFill>
          <a:srgbClr val="FF505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chemeClr val="tx1"/>
              </a:solidFill>
            </a:rPr>
            <a:t>Bekannt</a:t>
          </a:r>
          <a:r>
            <a:rPr lang="de-DE" sz="1100" baseline="0">
              <a:solidFill>
                <a:schemeClr val="tx1"/>
              </a:solidFill>
            </a:rPr>
            <a:t> erst nach Prognosezeitpunkt</a:t>
          </a:r>
          <a:endParaRPr lang="de-DE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43961</xdr:colOff>
      <xdr:row>35</xdr:row>
      <xdr:rowOff>139211</xdr:rowOff>
    </xdr:from>
    <xdr:to>
      <xdr:col>4</xdr:col>
      <xdr:colOff>659425</xdr:colOff>
      <xdr:row>35</xdr:row>
      <xdr:rowOff>174251</xdr:rowOff>
    </xdr:to>
    <xdr:cxnSp macro="">
      <xdr:nvCxnSpPr>
        <xdr:cNvPr id="3" name="Gerade Verbindung mit Pfeil 2"/>
        <xdr:cNvCxnSpPr>
          <a:stCxn id="2" idx="1"/>
        </xdr:cNvCxnSpPr>
      </xdr:nvCxnSpPr>
      <xdr:spPr>
        <a:xfrm flipH="1" flipV="1">
          <a:off x="3158636" y="6787661"/>
          <a:ext cx="615464" cy="3504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527538</xdr:colOff>
      <xdr:row>1</xdr:row>
      <xdr:rowOff>43962</xdr:rowOff>
    </xdr:from>
    <xdr:to>
      <xdr:col>7</xdr:col>
      <xdr:colOff>534865</xdr:colOff>
      <xdr:row>30</xdr:row>
      <xdr:rowOff>29308</xdr:rowOff>
    </xdr:to>
    <xdr:cxnSp macro="">
      <xdr:nvCxnSpPr>
        <xdr:cNvPr id="12" name="Gerade Verbindung mit Pfeil 11"/>
        <xdr:cNvCxnSpPr/>
      </xdr:nvCxnSpPr>
      <xdr:spPr>
        <a:xfrm>
          <a:off x="6257192" y="490904"/>
          <a:ext cx="7327" cy="5553808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549519</xdr:colOff>
      <xdr:row>1</xdr:row>
      <xdr:rowOff>43961</xdr:rowOff>
    </xdr:from>
    <xdr:to>
      <xdr:col>8</xdr:col>
      <xdr:colOff>556846</xdr:colOff>
      <xdr:row>30</xdr:row>
      <xdr:rowOff>29307</xdr:rowOff>
    </xdr:to>
    <xdr:cxnSp macro="">
      <xdr:nvCxnSpPr>
        <xdr:cNvPr id="15" name="Gerade Verbindung mit Pfeil 14"/>
        <xdr:cNvCxnSpPr/>
      </xdr:nvCxnSpPr>
      <xdr:spPr>
        <a:xfrm>
          <a:off x="7239000" y="490903"/>
          <a:ext cx="7327" cy="5553808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reiter" refreshedDate="42585.388775115738" createdVersion="6" refreshedVersion="6" minRefreshableVersion="3" recordCount="61">
  <cacheSource type="worksheet">
    <worksheetSource ref="A1:D1048576" sheet="a)"/>
  </cacheSource>
  <cacheFields count="4">
    <cacheField name="Wochen-Umsatz in €" numFmtId="0">
      <sharedItems containsString="0" containsBlank="1" containsNumber="1" containsInteger="1" minValue="22304" maxValue="62432"/>
    </cacheField>
    <cacheField name="Schicht" numFmtId="0">
      <sharedItems containsBlank="1" count="4">
        <s v="F"/>
        <s v="S"/>
        <s v="N"/>
        <m/>
      </sharedItems>
    </cacheField>
    <cacheField name="Anzahl Agenten" numFmtId="0">
      <sharedItems containsString="0" containsBlank="1" containsNumber="1" containsInteger="1" minValue="16" maxValue="63"/>
    </cacheField>
    <cacheField name="Anzahl Telefonate" numFmtId="0">
      <sharedItems containsString="0" containsBlank="1" containsNumber="1" containsInteger="1" minValue="1188" maxValue="56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">
  <r>
    <n v="43720"/>
    <x v="0"/>
    <n v="36"/>
    <n v="5141"/>
  </r>
  <r>
    <n v="30352"/>
    <x v="1"/>
    <n v="58"/>
    <n v="4363"/>
  </r>
  <r>
    <n v="25482"/>
    <x v="2"/>
    <n v="47"/>
    <n v="4706"/>
  </r>
  <r>
    <n v="47071"/>
    <x v="0"/>
    <n v="48"/>
    <n v="4994"/>
  </r>
  <r>
    <n v="36429"/>
    <x v="1"/>
    <n v="58"/>
    <n v="5127"/>
  </r>
  <r>
    <n v="22304"/>
    <x v="2"/>
    <n v="60"/>
    <n v="5065"/>
  </r>
  <r>
    <n v="51003"/>
    <x v="0"/>
    <n v="44"/>
    <n v="5242"/>
  </r>
  <r>
    <n v="43390"/>
    <x v="1"/>
    <n v="31"/>
    <n v="5115"/>
  </r>
  <r>
    <n v="24286"/>
    <x v="2"/>
    <n v="42"/>
    <n v="4644"/>
  </r>
  <r>
    <n v="51626"/>
    <x v="0"/>
    <n v="44"/>
    <n v="5593"/>
  </r>
  <r>
    <n v="39777"/>
    <x v="1"/>
    <n v="57"/>
    <n v="5197"/>
  </r>
  <r>
    <n v="25235"/>
    <x v="2"/>
    <n v="34"/>
    <n v="5325"/>
  </r>
  <r>
    <n v="49314"/>
    <x v="0"/>
    <n v="52"/>
    <n v="4291"/>
  </r>
  <r>
    <n v="40915"/>
    <x v="1"/>
    <n v="44"/>
    <n v="4215"/>
  </r>
  <r>
    <n v="26465"/>
    <x v="2"/>
    <n v="56"/>
    <n v="4578"/>
  </r>
  <r>
    <n v="52503"/>
    <x v="0"/>
    <n v="55"/>
    <n v="5519"/>
  </r>
  <r>
    <n v="39206"/>
    <x v="1"/>
    <n v="63"/>
    <n v="4778"/>
  </r>
  <r>
    <n v="34600"/>
    <x v="2"/>
    <n v="46"/>
    <n v="5185"/>
  </r>
  <r>
    <n v="58196"/>
    <x v="0"/>
    <n v="28"/>
    <n v="3068"/>
  </r>
  <r>
    <n v="44972"/>
    <x v="1"/>
    <n v="48"/>
    <n v="4933"/>
  </r>
  <r>
    <n v="31943"/>
    <x v="2"/>
    <n v="27"/>
    <n v="5617"/>
  </r>
  <r>
    <n v="53996"/>
    <x v="0"/>
    <n v="45"/>
    <n v="1743"/>
  </r>
  <r>
    <n v="42461"/>
    <x v="1"/>
    <n v="29"/>
    <n v="2932"/>
  </r>
  <r>
    <n v="38353"/>
    <x v="2"/>
    <n v="41"/>
    <n v="2772"/>
  </r>
  <r>
    <n v="59274"/>
    <x v="0"/>
    <n v="27"/>
    <n v="3231"/>
  </r>
  <r>
    <n v="48313"/>
    <x v="1"/>
    <n v="34"/>
    <n v="2567"/>
  </r>
  <r>
    <n v="42245"/>
    <x v="2"/>
    <n v="26"/>
    <n v="2920"/>
  </r>
  <r>
    <n v="53210"/>
    <x v="0"/>
    <n v="32"/>
    <n v="3275"/>
  </r>
  <r>
    <n v="50419"/>
    <x v="1"/>
    <n v="37"/>
    <n v="2984"/>
  </r>
  <r>
    <n v="41906"/>
    <x v="2"/>
    <n v="29"/>
    <n v="3214"/>
  </r>
  <r>
    <n v="62290"/>
    <x v="0"/>
    <n v="22"/>
    <n v="4010"/>
  </r>
  <r>
    <n v="48369"/>
    <x v="1"/>
    <n v="16"/>
    <n v="4843"/>
  </r>
  <r>
    <n v="37703"/>
    <x v="2"/>
    <n v="39"/>
    <n v="2888"/>
  </r>
  <r>
    <n v="60023"/>
    <x v="0"/>
    <n v="23"/>
    <n v="1188"/>
  </r>
  <r>
    <n v="50157"/>
    <x v="1"/>
    <n v="41"/>
    <n v="2537"/>
  </r>
  <r>
    <n v="39953"/>
    <x v="2"/>
    <n v="20"/>
    <n v="3582"/>
  </r>
  <r>
    <n v="62432"/>
    <x v="0"/>
    <n v="42"/>
    <n v="2207"/>
  </r>
  <r>
    <n v="59187"/>
    <x v="1"/>
    <n v="17"/>
    <n v="4067"/>
  </r>
  <r>
    <n v="46287"/>
    <x v="2"/>
    <n v="28"/>
    <n v="3804"/>
  </r>
  <r>
    <n v="55710"/>
    <x v="0"/>
    <n v="38"/>
    <n v="4584"/>
  </r>
  <r>
    <n v="53535"/>
    <x v="1"/>
    <n v="37"/>
    <n v="4253"/>
  </r>
  <r>
    <n v="48377"/>
    <x v="2"/>
    <n v="27"/>
    <n v="3471"/>
  </r>
  <r>
    <n v="57418"/>
    <x v="0"/>
    <n v="38"/>
    <n v="4088"/>
  </r>
  <r>
    <n v="43446"/>
    <x v="1"/>
    <n v="44"/>
    <n v="2913"/>
  </r>
  <r>
    <n v="42253"/>
    <x v="2"/>
    <n v="53"/>
    <n v="3287"/>
  </r>
  <r>
    <n v="51482"/>
    <x v="0"/>
    <n v="42"/>
    <n v="2526"/>
  </r>
  <r>
    <n v="44137"/>
    <x v="1"/>
    <n v="29"/>
    <n v="3516"/>
  </r>
  <r>
    <n v="35319"/>
    <x v="2"/>
    <n v="48"/>
    <n v="4113"/>
  </r>
  <r>
    <n v="53248"/>
    <x v="0"/>
    <n v="39"/>
    <n v="3555"/>
  </r>
  <r>
    <n v="50029"/>
    <x v="1"/>
    <n v="49"/>
    <n v="4894"/>
  </r>
  <r>
    <n v="36739"/>
    <x v="2"/>
    <n v="55"/>
    <n v="4624"/>
  </r>
  <r>
    <n v="47485"/>
    <x v="0"/>
    <n v="34"/>
    <n v="4259"/>
  </r>
  <r>
    <n v="42774"/>
    <x v="1"/>
    <n v="38"/>
    <n v="3433"/>
  </r>
  <r>
    <n v="33394"/>
    <x v="2"/>
    <n v="35"/>
    <n v="4352"/>
  </r>
  <r>
    <n v="47090"/>
    <x v="0"/>
    <n v="43"/>
    <n v="4975"/>
  </r>
  <r>
    <n v="41112"/>
    <x v="1"/>
    <n v="59"/>
    <n v="3608"/>
  </r>
  <r>
    <n v="30575"/>
    <x v="2"/>
    <n v="51"/>
    <n v="4294"/>
  </r>
  <r>
    <n v="45449"/>
    <x v="0"/>
    <n v="37"/>
    <n v="4240"/>
  </r>
  <r>
    <n v="41100"/>
    <x v="1"/>
    <n v="43"/>
    <n v="4759"/>
  </r>
  <r>
    <n v="28689"/>
    <x v="2"/>
    <n v="48"/>
    <n v="3777"/>
  </r>
  <r>
    <m/>
    <x v="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Werte" grandTotalCaption="Gesamt" updatedVersion="6" minRefreshableVersion="3" useAutoFormatting="1" itemPrintTitles="1" createdVersion="6" indent="0" outline="1" outlineData="1" multipleFieldFilters="0" rowHeaderCaption="Schicht">
  <location ref="F1:I5" firstHeaderRow="0" firstDataRow="1" firstDataCol="1"/>
  <pivotFields count="4">
    <pivotField dataField="1" showAll="0"/>
    <pivotField axis="axisRow" showAll="0">
      <items count="5">
        <item x="0"/>
        <item x="2"/>
        <item x="1"/>
        <item h="1" x="3"/>
        <item t="default"/>
      </items>
    </pivotField>
    <pivotField dataField="1" showAll="0"/>
    <pivotField dataField="1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Mittelwert von Wochen-Umsatz in €" fld="0" subtotal="average" baseField="1" baseItem="0"/>
    <dataField name="Mittelwert von Anzahl Agenten" fld="2" subtotal="average" baseField="1" baseItem="0"/>
    <dataField name="Mittelwert von Anzahl Telefonate" fld="3" subtotal="average" baseField="1" baseItem="0"/>
  </dataFields>
  <formats count="13">
    <format dxfId="12">
      <pivotArea field="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/>
    </format>
    <format dxfId="8">
      <pivotArea outline="0" collapsedLevelsAreSubtotals="1" fieldPosition="0"/>
    </format>
    <format dxfId="7">
      <pivotArea field="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field="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field="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field="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GridLines="0" workbookViewId="0">
      <selection activeCell="I33" sqref="I33"/>
    </sheetView>
  </sheetViews>
  <sheetFormatPr baseColWidth="10" defaultRowHeight="14.25" x14ac:dyDescent="0.45"/>
  <cols>
    <col min="2" max="2" width="8.3984375" customWidth="1"/>
    <col min="3" max="3" width="11.3984375" style="3"/>
    <col min="6" max="6" width="13.1328125" style="3" customWidth="1"/>
    <col min="7" max="7" width="12.3984375" customWidth="1"/>
  </cols>
  <sheetData>
    <row r="1" spans="1:7" ht="28.5" x14ac:dyDescent="0.45">
      <c r="A1" s="2" t="s">
        <v>0</v>
      </c>
      <c r="B1" s="2" t="s">
        <v>11</v>
      </c>
      <c r="C1" s="2" t="s">
        <v>3</v>
      </c>
      <c r="D1" s="2" t="s">
        <v>7</v>
      </c>
      <c r="E1" s="2" t="s">
        <v>2</v>
      </c>
      <c r="F1" s="2" t="s">
        <v>1</v>
      </c>
      <c r="G1" s="2" t="s">
        <v>42</v>
      </c>
    </row>
    <row r="2" spans="1:7" x14ac:dyDescent="0.45">
      <c r="A2">
        <v>1</v>
      </c>
      <c r="B2">
        <v>1</v>
      </c>
      <c r="C2" s="3" t="s">
        <v>4</v>
      </c>
      <c r="D2">
        <v>36</v>
      </c>
      <c r="E2">
        <v>5141</v>
      </c>
      <c r="F2" s="3">
        <v>43720</v>
      </c>
      <c r="G2">
        <v>1</v>
      </c>
    </row>
    <row r="3" spans="1:7" x14ac:dyDescent="0.45">
      <c r="A3">
        <v>2</v>
      </c>
      <c r="B3">
        <v>1</v>
      </c>
      <c r="C3" s="3" t="s">
        <v>5</v>
      </c>
      <c r="D3">
        <v>58</v>
      </c>
      <c r="E3">
        <v>4363</v>
      </c>
      <c r="F3" s="3">
        <v>30352</v>
      </c>
      <c r="G3">
        <v>2</v>
      </c>
    </row>
    <row r="4" spans="1:7" x14ac:dyDescent="0.45">
      <c r="A4">
        <v>3</v>
      </c>
      <c r="B4">
        <v>1</v>
      </c>
      <c r="C4" s="3" t="s">
        <v>6</v>
      </c>
      <c r="D4">
        <v>47</v>
      </c>
      <c r="E4">
        <v>4706</v>
      </c>
      <c r="F4" s="3">
        <v>25482</v>
      </c>
      <c r="G4">
        <v>1</v>
      </c>
    </row>
    <row r="5" spans="1:7" x14ac:dyDescent="0.45">
      <c r="A5">
        <v>4</v>
      </c>
      <c r="B5">
        <v>2</v>
      </c>
      <c r="C5" s="3" t="s">
        <v>4</v>
      </c>
      <c r="D5">
        <v>48</v>
      </c>
      <c r="E5">
        <v>4994</v>
      </c>
      <c r="F5" s="3">
        <v>47071</v>
      </c>
      <c r="G5">
        <v>1</v>
      </c>
    </row>
    <row r="6" spans="1:7" x14ac:dyDescent="0.45">
      <c r="A6">
        <v>5</v>
      </c>
      <c r="B6">
        <v>2</v>
      </c>
      <c r="C6" s="3" t="s">
        <v>5</v>
      </c>
      <c r="D6">
        <v>58</v>
      </c>
      <c r="E6">
        <v>5127</v>
      </c>
      <c r="F6" s="3">
        <v>36429</v>
      </c>
      <c r="G6">
        <v>2</v>
      </c>
    </row>
    <row r="7" spans="1:7" x14ac:dyDescent="0.45">
      <c r="A7">
        <v>6</v>
      </c>
      <c r="B7">
        <v>2</v>
      </c>
      <c r="C7" s="3" t="s">
        <v>6</v>
      </c>
      <c r="D7">
        <v>60</v>
      </c>
      <c r="E7">
        <v>5065</v>
      </c>
      <c r="F7" s="3">
        <v>22304</v>
      </c>
      <c r="G7">
        <v>2</v>
      </c>
    </row>
    <row r="8" spans="1:7" x14ac:dyDescent="0.45">
      <c r="A8">
        <v>7</v>
      </c>
      <c r="B8">
        <v>3</v>
      </c>
      <c r="C8" s="3" t="s">
        <v>4</v>
      </c>
      <c r="D8">
        <v>44</v>
      </c>
      <c r="E8">
        <v>5242</v>
      </c>
      <c r="F8" s="3">
        <v>51003</v>
      </c>
      <c r="G8">
        <v>1</v>
      </c>
    </row>
    <row r="9" spans="1:7" x14ac:dyDescent="0.45">
      <c r="A9">
        <v>8</v>
      </c>
      <c r="B9">
        <v>3</v>
      </c>
      <c r="C9" s="3" t="s">
        <v>5</v>
      </c>
      <c r="D9">
        <v>31</v>
      </c>
      <c r="E9">
        <v>5115</v>
      </c>
      <c r="F9" s="3">
        <v>43390</v>
      </c>
      <c r="G9">
        <v>1</v>
      </c>
    </row>
    <row r="10" spans="1:7" x14ac:dyDescent="0.45">
      <c r="A10">
        <v>9</v>
      </c>
      <c r="B10">
        <v>3</v>
      </c>
      <c r="C10" s="3" t="s">
        <v>6</v>
      </c>
      <c r="D10">
        <v>42</v>
      </c>
      <c r="E10">
        <v>4644</v>
      </c>
      <c r="F10" s="3">
        <v>24286</v>
      </c>
      <c r="G10">
        <v>2</v>
      </c>
    </row>
    <row r="11" spans="1:7" x14ac:dyDescent="0.45">
      <c r="A11">
        <v>10</v>
      </c>
      <c r="B11">
        <v>4</v>
      </c>
      <c r="C11" s="3" t="s">
        <v>4</v>
      </c>
      <c r="D11">
        <v>44</v>
      </c>
      <c r="E11">
        <v>5593</v>
      </c>
      <c r="F11" s="3">
        <v>51626</v>
      </c>
      <c r="G11">
        <v>2</v>
      </c>
    </row>
    <row r="12" spans="1:7" x14ac:dyDescent="0.45">
      <c r="A12">
        <v>11</v>
      </c>
      <c r="B12">
        <v>4</v>
      </c>
      <c r="C12" s="3" t="s">
        <v>5</v>
      </c>
      <c r="D12">
        <v>57</v>
      </c>
      <c r="E12">
        <v>5197</v>
      </c>
      <c r="F12" s="3">
        <v>39777</v>
      </c>
      <c r="G12">
        <v>2</v>
      </c>
    </row>
    <row r="13" spans="1:7" x14ac:dyDescent="0.45">
      <c r="A13">
        <v>12</v>
      </c>
      <c r="B13">
        <v>4</v>
      </c>
      <c r="C13" s="3" t="s">
        <v>6</v>
      </c>
      <c r="D13">
        <v>34</v>
      </c>
      <c r="E13">
        <v>5325</v>
      </c>
      <c r="F13" s="3">
        <v>25235</v>
      </c>
      <c r="G13">
        <v>2</v>
      </c>
    </row>
    <row r="14" spans="1:7" x14ac:dyDescent="0.45">
      <c r="A14" s="23">
        <v>13</v>
      </c>
      <c r="B14" s="23">
        <v>5</v>
      </c>
      <c r="C14" s="24" t="s">
        <v>4</v>
      </c>
      <c r="D14" s="23">
        <v>52</v>
      </c>
      <c r="E14" s="23">
        <v>4291</v>
      </c>
      <c r="F14" s="24">
        <v>49314</v>
      </c>
      <c r="G14" s="23">
        <v>1</v>
      </c>
    </row>
    <row r="15" spans="1:7" x14ac:dyDescent="0.45">
      <c r="A15" s="23">
        <v>14</v>
      </c>
      <c r="B15" s="23">
        <v>5</v>
      </c>
      <c r="C15" s="24" t="s">
        <v>5</v>
      </c>
      <c r="D15" s="23">
        <v>44</v>
      </c>
      <c r="E15" s="23">
        <v>4215</v>
      </c>
      <c r="F15" s="24">
        <v>40915</v>
      </c>
      <c r="G15" s="23">
        <v>2</v>
      </c>
    </row>
    <row r="16" spans="1:7" x14ac:dyDescent="0.45">
      <c r="A16" s="23">
        <v>15</v>
      </c>
      <c r="B16" s="23">
        <v>5</v>
      </c>
      <c r="C16" s="24" t="s">
        <v>6</v>
      </c>
      <c r="D16" s="23">
        <v>56</v>
      </c>
      <c r="E16" s="23">
        <v>4578</v>
      </c>
      <c r="F16" s="24">
        <v>26465</v>
      </c>
      <c r="G16" s="23">
        <v>2</v>
      </c>
    </row>
    <row r="17" spans="1:7" x14ac:dyDescent="0.45">
      <c r="A17" s="23">
        <v>16</v>
      </c>
      <c r="B17" s="23">
        <v>6</v>
      </c>
      <c r="C17" s="24" t="s">
        <v>4</v>
      </c>
      <c r="D17" s="23">
        <v>55</v>
      </c>
      <c r="E17" s="23">
        <v>5519</v>
      </c>
      <c r="F17" s="24">
        <v>52503</v>
      </c>
      <c r="G17" s="23">
        <v>2</v>
      </c>
    </row>
    <row r="18" spans="1:7" x14ac:dyDescent="0.45">
      <c r="A18" s="23">
        <v>17</v>
      </c>
      <c r="B18" s="23">
        <v>6</v>
      </c>
      <c r="C18" s="24" t="s">
        <v>5</v>
      </c>
      <c r="D18" s="23">
        <v>63</v>
      </c>
      <c r="E18" s="23">
        <v>4778</v>
      </c>
      <c r="F18" s="24">
        <v>39206</v>
      </c>
      <c r="G18" s="23">
        <v>1</v>
      </c>
    </row>
    <row r="19" spans="1:7" x14ac:dyDescent="0.45">
      <c r="A19" s="23">
        <v>18</v>
      </c>
      <c r="B19" s="23">
        <v>6</v>
      </c>
      <c r="C19" s="24" t="s">
        <v>6</v>
      </c>
      <c r="D19" s="23">
        <v>46</v>
      </c>
      <c r="E19" s="23">
        <v>5185</v>
      </c>
      <c r="F19" s="24">
        <v>34600</v>
      </c>
      <c r="G19" s="23">
        <v>2</v>
      </c>
    </row>
    <row r="20" spans="1:7" x14ac:dyDescent="0.45">
      <c r="A20" s="23">
        <v>19</v>
      </c>
      <c r="B20" s="23">
        <v>7</v>
      </c>
      <c r="C20" s="24" t="s">
        <v>4</v>
      </c>
      <c r="D20" s="23">
        <v>28</v>
      </c>
      <c r="E20" s="23">
        <v>3068</v>
      </c>
      <c r="F20" s="24">
        <v>58196</v>
      </c>
      <c r="G20" s="23">
        <v>2</v>
      </c>
    </row>
    <row r="21" spans="1:7" x14ac:dyDescent="0.45">
      <c r="A21" s="23">
        <v>20</v>
      </c>
      <c r="B21" s="23">
        <v>7</v>
      </c>
      <c r="C21" s="24" t="s">
        <v>5</v>
      </c>
      <c r="D21" s="23">
        <v>48</v>
      </c>
      <c r="E21" s="23">
        <v>4933</v>
      </c>
      <c r="F21" s="24">
        <v>44972</v>
      </c>
      <c r="G21" s="23">
        <v>2</v>
      </c>
    </row>
    <row r="22" spans="1:7" x14ac:dyDescent="0.45">
      <c r="A22" s="23">
        <v>21</v>
      </c>
      <c r="B22" s="23">
        <v>7</v>
      </c>
      <c r="C22" s="24" t="s">
        <v>6</v>
      </c>
      <c r="D22" s="23">
        <v>27</v>
      </c>
      <c r="E22" s="23">
        <v>5617</v>
      </c>
      <c r="F22" s="24">
        <v>31943</v>
      </c>
      <c r="G22" s="23">
        <v>1</v>
      </c>
    </row>
    <row r="23" spans="1:7" x14ac:dyDescent="0.45">
      <c r="A23" s="23">
        <v>22</v>
      </c>
      <c r="B23" s="23">
        <v>8</v>
      </c>
      <c r="C23" s="24" t="s">
        <v>4</v>
      </c>
      <c r="D23" s="23">
        <v>45</v>
      </c>
      <c r="E23" s="23">
        <v>1743</v>
      </c>
      <c r="F23" s="24">
        <v>53996</v>
      </c>
      <c r="G23" s="23">
        <v>2</v>
      </c>
    </row>
    <row r="24" spans="1:7" x14ac:dyDescent="0.45">
      <c r="A24" s="23">
        <v>23</v>
      </c>
      <c r="B24" s="23">
        <v>8</v>
      </c>
      <c r="C24" s="24" t="s">
        <v>5</v>
      </c>
      <c r="D24" s="23">
        <v>29</v>
      </c>
      <c r="E24" s="23">
        <v>2932</v>
      </c>
      <c r="F24" s="24">
        <v>42461</v>
      </c>
      <c r="G24" s="23">
        <v>2</v>
      </c>
    </row>
    <row r="25" spans="1:7" x14ac:dyDescent="0.45">
      <c r="A25" s="23">
        <v>24</v>
      </c>
      <c r="B25" s="23">
        <v>8</v>
      </c>
      <c r="C25" s="24" t="s">
        <v>6</v>
      </c>
      <c r="D25" s="23">
        <v>41</v>
      </c>
      <c r="E25" s="23">
        <v>2772</v>
      </c>
      <c r="F25" s="24">
        <v>38353</v>
      </c>
      <c r="G25" s="23">
        <v>2</v>
      </c>
    </row>
    <row r="26" spans="1:7" x14ac:dyDescent="0.45">
      <c r="A26" s="23">
        <v>25</v>
      </c>
      <c r="B26" s="23">
        <v>9</v>
      </c>
      <c r="C26" s="24" t="s">
        <v>4</v>
      </c>
      <c r="D26" s="23">
        <v>27</v>
      </c>
      <c r="E26" s="23">
        <v>3231</v>
      </c>
      <c r="F26" s="24">
        <v>59274</v>
      </c>
      <c r="G26" s="23">
        <v>1</v>
      </c>
    </row>
    <row r="27" spans="1:7" x14ac:dyDescent="0.45">
      <c r="A27" s="23">
        <v>26</v>
      </c>
      <c r="B27" s="23">
        <v>9</v>
      </c>
      <c r="C27" s="24" t="s">
        <v>5</v>
      </c>
      <c r="D27" s="23">
        <v>34</v>
      </c>
      <c r="E27" s="23">
        <v>2567</v>
      </c>
      <c r="F27" s="24">
        <v>48313</v>
      </c>
      <c r="G27" s="23">
        <v>1</v>
      </c>
    </row>
    <row r="28" spans="1:7" x14ac:dyDescent="0.45">
      <c r="A28" s="23">
        <v>27</v>
      </c>
      <c r="B28" s="23">
        <v>9</v>
      </c>
      <c r="C28" s="24" t="s">
        <v>6</v>
      </c>
      <c r="D28" s="23">
        <v>26</v>
      </c>
      <c r="E28" s="23">
        <v>2920</v>
      </c>
      <c r="F28" s="24">
        <v>42245</v>
      </c>
      <c r="G28" s="23">
        <v>2</v>
      </c>
    </row>
    <row r="29" spans="1:7" x14ac:dyDescent="0.45">
      <c r="A29" s="23">
        <v>28</v>
      </c>
      <c r="B29" s="23">
        <v>10</v>
      </c>
      <c r="C29" s="24" t="s">
        <v>4</v>
      </c>
      <c r="D29" s="23">
        <v>32</v>
      </c>
      <c r="E29" s="23">
        <v>3275</v>
      </c>
      <c r="F29" s="24">
        <v>53210</v>
      </c>
      <c r="G29" s="23">
        <v>2</v>
      </c>
    </row>
    <row r="30" spans="1:7" x14ac:dyDescent="0.45">
      <c r="A30" s="23">
        <v>29</v>
      </c>
      <c r="B30" s="23">
        <v>10</v>
      </c>
      <c r="C30" s="24" t="s">
        <v>5</v>
      </c>
      <c r="D30" s="23">
        <v>37</v>
      </c>
      <c r="E30" s="23">
        <v>2984</v>
      </c>
      <c r="F30" s="24">
        <v>50419</v>
      </c>
      <c r="G30" s="23">
        <v>2</v>
      </c>
    </row>
    <row r="31" spans="1:7" x14ac:dyDescent="0.45">
      <c r="A31" s="23">
        <v>30</v>
      </c>
      <c r="B31" s="23">
        <v>10</v>
      </c>
      <c r="C31" s="24" t="s">
        <v>6</v>
      </c>
      <c r="D31" s="23">
        <v>29</v>
      </c>
      <c r="E31" s="23">
        <v>3214</v>
      </c>
      <c r="F31" s="24">
        <v>41906</v>
      </c>
      <c r="G31" s="23">
        <v>2</v>
      </c>
    </row>
    <row r="32" spans="1:7" x14ac:dyDescent="0.45">
      <c r="A32" s="23">
        <v>31</v>
      </c>
      <c r="B32" s="23">
        <v>11</v>
      </c>
      <c r="C32" s="24" t="s">
        <v>4</v>
      </c>
      <c r="D32" s="23">
        <v>22</v>
      </c>
      <c r="E32" s="23">
        <v>4010</v>
      </c>
      <c r="F32" s="24">
        <v>62290</v>
      </c>
      <c r="G32" s="23">
        <v>2</v>
      </c>
    </row>
    <row r="33" spans="1:7" x14ac:dyDescent="0.45">
      <c r="A33" s="23">
        <v>32</v>
      </c>
      <c r="B33" s="23">
        <v>11</v>
      </c>
      <c r="C33" s="24" t="s">
        <v>5</v>
      </c>
      <c r="D33" s="23">
        <v>16</v>
      </c>
      <c r="E33" s="23">
        <v>4843</v>
      </c>
      <c r="F33" s="24">
        <v>48369</v>
      </c>
      <c r="G33" s="23">
        <v>1</v>
      </c>
    </row>
    <row r="34" spans="1:7" x14ac:dyDescent="0.45">
      <c r="A34" s="23">
        <v>33</v>
      </c>
      <c r="B34" s="23">
        <v>11</v>
      </c>
      <c r="C34" s="24" t="s">
        <v>6</v>
      </c>
      <c r="D34" s="23">
        <v>39</v>
      </c>
      <c r="E34" s="23">
        <v>2888</v>
      </c>
      <c r="F34" s="24">
        <v>37703</v>
      </c>
      <c r="G34" s="23">
        <v>2</v>
      </c>
    </row>
    <row r="35" spans="1:7" x14ac:dyDescent="0.45">
      <c r="A35" s="23">
        <v>34</v>
      </c>
      <c r="B35" s="23">
        <v>12</v>
      </c>
      <c r="C35" s="24" t="s">
        <v>4</v>
      </c>
      <c r="D35" s="23">
        <v>23</v>
      </c>
      <c r="E35" s="23">
        <v>1188</v>
      </c>
      <c r="F35" s="24">
        <v>60023</v>
      </c>
      <c r="G35" s="23">
        <v>1</v>
      </c>
    </row>
    <row r="36" spans="1:7" x14ac:dyDescent="0.45">
      <c r="A36" s="23">
        <v>35</v>
      </c>
      <c r="B36" s="23">
        <v>12</v>
      </c>
      <c r="C36" s="24" t="s">
        <v>5</v>
      </c>
      <c r="D36" s="23">
        <v>41</v>
      </c>
      <c r="E36" s="23">
        <v>2537</v>
      </c>
      <c r="F36" s="24">
        <v>50157</v>
      </c>
      <c r="G36" s="23">
        <v>2</v>
      </c>
    </row>
    <row r="37" spans="1:7" x14ac:dyDescent="0.45">
      <c r="A37" s="23">
        <v>36</v>
      </c>
      <c r="B37" s="23">
        <v>12</v>
      </c>
      <c r="C37" s="24" t="s">
        <v>6</v>
      </c>
      <c r="D37" s="23">
        <v>20</v>
      </c>
      <c r="E37" s="23">
        <v>3582</v>
      </c>
      <c r="F37" s="24">
        <v>39953</v>
      </c>
      <c r="G37" s="23">
        <v>2</v>
      </c>
    </row>
    <row r="38" spans="1:7" x14ac:dyDescent="0.45">
      <c r="A38" s="23">
        <v>37</v>
      </c>
      <c r="B38" s="23">
        <v>13</v>
      </c>
      <c r="C38" s="24" t="s">
        <v>4</v>
      </c>
      <c r="D38" s="23">
        <v>42</v>
      </c>
      <c r="E38" s="23">
        <v>2207</v>
      </c>
      <c r="F38" s="24">
        <v>62432</v>
      </c>
      <c r="G38" s="23">
        <v>2</v>
      </c>
    </row>
    <row r="39" spans="1:7" x14ac:dyDescent="0.45">
      <c r="A39" s="23">
        <v>38</v>
      </c>
      <c r="B39" s="23">
        <v>13</v>
      </c>
      <c r="C39" s="24" t="s">
        <v>5</v>
      </c>
      <c r="D39" s="23">
        <v>17</v>
      </c>
      <c r="E39" s="23">
        <v>4067</v>
      </c>
      <c r="F39" s="24">
        <v>59187</v>
      </c>
      <c r="G39" s="23">
        <v>1</v>
      </c>
    </row>
    <row r="40" spans="1:7" x14ac:dyDescent="0.45">
      <c r="A40" s="23">
        <v>39</v>
      </c>
      <c r="B40" s="23">
        <v>13</v>
      </c>
      <c r="C40" s="24" t="s">
        <v>6</v>
      </c>
      <c r="D40" s="23">
        <v>28</v>
      </c>
      <c r="E40" s="23">
        <v>3804</v>
      </c>
      <c r="F40" s="24">
        <v>46287</v>
      </c>
      <c r="G40" s="23">
        <v>2</v>
      </c>
    </row>
    <row r="41" spans="1:7" x14ac:dyDescent="0.45">
      <c r="A41" s="23">
        <v>40</v>
      </c>
      <c r="B41" s="23">
        <v>14</v>
      </c>
      <c r="C41" s="24" t="s">
        <v>4</v>
      </c>
      <c r="D41" s="23">
        <v>38</v>
      </c>
      <c r="E41" s="23">
        <v>4584</v>
      </c>
      <c r="F41" s="24">
        <v>55710</v>
      </c>
      <c r="G41" s="23">
        <v>2</v>
      </c>
    </row>
    <row r="42" spans="1:7" x14ac:dyDescent="0.45">
      <c r="A42" s="23">
        <v>41</v>
      </c>
      <c r="B42" s="23">
        <v>14</v>
      </c>
      <c r="C42" s="24" t="s">
        <v>5</v>
      </c>
      <c r="D42" s="23">
        <v>37</v>
      </c>
      <c r="E42" s="23">
        <v>4253</v>
      </c>
      <c r="F42" s="24">
        <v>53535</v>
      </c>
      <c r="G42" s="23">
        <v>2</v>
      </c>
    </row>
    <row r="43" spans="1:7" x14ac:dyDescent="0.45">
      <c r="A43" s="23">
        <v>42</v>
      </c>
      <c r="B43" s="23">
        <v>14</v>
      </c>
      <c r="C43" s="24" t="s">
        <v>6</v>
      </c>
      <c r="D43" s="23">
        <v>27</v>
      </c>
      <c r="E43" s="23">
        <v>3471</v>
      </c>
      <c r="F43" s="24">
        <v>48377</v>
      </c>
      <c r="G43" s="23">
        <v>1</v>
      </c>
    </row>
    <row r="44" spans="1:7" x14ac:dyDescent="0.45">
      <c r="A44" s="23">
        <v>43</v>
      </c>
      <c r="B44" s="23">
        <v>15</v>
      </c>
      <c r="C44" s="24" t="s">
        <v>4</v>
      </c>
      <c r="D44" s="23">
        <v>38</v>
      </c>
      <c r="E44" s="23">
        <v>4088</v>
      </c>
      <c r="F44" s="24">
        <v>57418</v>
      </c>
      <c r="G44" s="23">
        <v>2</v>
      </c>
    </row>
    <row r="45" spans="1:7" x14ac:dyDescent="0.45">
      <c r="A45" s="23">
        <v>44</v>
      </c>
      <c r="B45" s="23">
        <v>15</v>
      </c>
      <c r="C45" s="24" t="s">
        <v>5</v>
      </c>
      <c r="D45" s="23">
        <v>44</v>
      </c>
      <c r="E45" s="23">
        <v>2913</v>
      </c>
      <c r="F45" s="24">
        <v>43446</v>
      </c>
      <c r="G45" s="23">
        <v>1</v>
      </c>
    </row>
    <row r="46" spans="1:7" x14ac:dyDescent="0.45">
      <c r="A46" s="23">
        <v>45</v>
      </c>
      <c r="B46" s="23">
        <v>15</v>
      </c>
      <c r="C46" s="24" t="s">
        <v>6</v>
      </c>
      <c r="D46" s="23">
        <v>53</v>
      </c>
      <c r="E46" s="23">
        <v>3287</v>
      </c>
      <c r="F46" s="24">
        <v>42253</v>
      </c>
      <c r="G46" s="23">
        <v>2</v>
      </c>
    </row>
    <row r="47" spans="1:7" x14ac:dyDescent="0.45">
      <c r="A47" s="23">
        <v>46</v>
      </c>
      <c r="B47" s="23">
        <v>16</v>
      </c>
      <c r="C47" s="24" t="s">
        <v>4</v>
      </c>
      <c r="D47" s="23">
        <v>42</v>
      </c>
      <c r="E47" s="23">
        <v>2526</v>
      </c>
      <c r="F47" s="24">
        <v>51482</v>
      </c>
      <c r="G47" s="23">
        <v>2</v>
      </c>
    </row>
    <row r="48" spans="1:7" x14ac:dyDescent="0.45">
      <c r="A48" s="23">
        <v>47</v>
      </c>
      <c r="B48" s="23">
        <v>16</v>
      </c>
      <c r="C48" s="24" t="s">
        <v>5</v>
      </c>
      <c r="D48" s="23">
        <v>29</v>
      </c>
      <c r="E48" s="23">
        <v>3516</v>
      </c>
      <c r="F48" s="24">
        <v>44137</v>
      </c>
      <c r="G48" s="23">
        <v>1</v>
      </c>
    </row>
    <row r="49" spans="1:7" x14ac:dyDescent="0.45">
      <c r="A49" s="23">
        <v>48</v>
      </c>
      <c r="B49" s="23">
        <v>16</v>
      </c>
      <c r="C49" s="24" t="s">
        <v>6</v>
      </c>
      <c r="D49" s="23">
        <v>48</v>
      </c>
      <c r="E49" s="23">
        <v>4113</v>
      </c>
      <c r="F49" s="24">
        <v>35319</v>
      </c>
      <c r="G49" s="23">
        <v>2</v>
      </c>
    </row>
    <row r="50" spans="1:7" x14ac:dyDescent="0.45">
      <c r="A50" s="23">
        <v>49</v>
      </c>
      <c r="B50" s="23">
        <v>17</v>
      </c>
      <c r="C50" s="24" t="s">
        <v>4</v>
      </c>
      <c r="D50" s="23">
        <v>39</v>
      </c>
      <c r="E50" s="23">
        <v>3555</v>
      </c>
      <c r="F50" s="24">
        <v>53248</v>
      </c>
      <c r="G50" s="23">
        <v>2</v>
      </c>
    </row>
    <row r="51" spans="1:7" x14ac:dyDescent="0.45">
      <c r="A51" s="23">
        <v>50</v>
      </c>
      <c r="B51" s="23">
        <v>17</v>
      </c>
      <c r="C51" s="24" t="s">
        <v>5</v>
      </c>
      <c r="D51" s="23">
        <v>49</v>
      </c>
      <c r="E51" s="23">
        <v>4894</v>
      </c>
      <c r="F51" s="24">
        <v>50029</v>
      </c>
      <c r="G51" s="23">
        <v>1</v>
      </c>
    </row>
    <row r="52" spans="1:7" x14ac:dyDescent="0.45">
      <c r="A52" s="23">
        <v>51</v>
      </c>
      <c r="B52" s="23">
        <v>17</v>
      </c>
      <c r="C52" s="24" t="s">
        <v>6</v>
      </c>
      <c r="D52" s="23">
        <v>55</v>
      </c>
      <c r="E52" s="23">
        <v>4624</v>
      </c>
      <c r="F52" s="24">
        <v>36739</v>
      </c>
      <c r="G52" s="23">
        <v>2</v>
      </c>
    </row>
    <row r="53" spans="1:7" x14ac:dyDescent="0.45">
      <c r="A53" s="23">
        <v>52</v>
      </c>
      <c r="B53" s="23">
        <v>18</v>
      </c>
      <c r="C53" s="24" t="s">
        <v>4</v>
      </c>
      <c r="D53" s="23">
        <v>34</v>
      </c>
      <c r="E53" s="23">
        <v>4259</v>
      </c>
      <c r="F53" s="24">
        <v>47485</v>
      </c>
      <c r="G53" s="23"/>
    </row>
    <row r="54" spans="1:7" x14ac:dyDescent="0.45">
      <c r="A54" s="23">
        <v>53</v>
      </c>
      <c r="B54" s="23">
        <v>18</v>
      </c>
      <c r="C54" s="24" t="s">
        <v>5</v>
      </c>
      <c r="D54" s="23">
        <v>38</v>
      </c>
      <c r="E54" s="23">
        <v>3433</v>
      </c>
      <c r="F54" s="24">
        <v>42774</v>
      </c>
      <c r="G54" s="23">
        <v>1</v>
      </c>
    </row>
    <row r="55" spans="1:7" x14ac:dyDescent="0.45">
      <c r="A55" s="23">
        <v>54</v>
      </c>
      <c r="B55" s="23">
        <v>18</v>
      </c>
      <c r="C55" s="24" t="s">
        <v>6</v>
      </c>
      <c r="D55" s="23">
        <v>35</v>
      </c>
      <c r="E55" s="23">
        <v>4352</v>
      </c>
      <c r="F55" s="24">
        <v>33394</v>
      </c>
      <c r="G55" s="23"/>
    </row>
    <row r="56" spans="1:7" x14ac:dyDescent="0.45">
      <c r="A56" s="23">
        <v>55</v>
      </c>
      <c r="B56" s="23">
        <v>19</v>
      </c>
      <c r="C56" s="24" t="s">
        <v>4</v>
      </c>
      <c r="D56" s="23">
        <v>43</v>
      </c>
      <c r="E56" s="23">
        <v>4975</v>
      </c>
      <c r="F56" s="24">
        <v>47090</v>
      </c>
      <c r="G56" s="23"/>
    </row>
    <row r="57" spans="1:7" x14ac:dyDescent="0.45">
      <c r="A57" s="23">
        <v>56</v>
      </c>
      <c r="B57" s="23">
        <v>19</v>
      </c>
      <c r="C57" s="24" t="s">
        <v>5</v>
      </c>
      <c r="D57" s="23">
        <v>59</v>
      </c>
      <c r="E57" s="23">
        <v>3608</v>
      </c>
      <c r="F57" s="24">
        <v>41112</v>
      </c>
      <c r="G57" s="23">
        <v>1</v>
      </c>
    </row>
    <row r="58" spans="1:7" x14ac:dyDescent="0.45">
      <c r="A58" s="23">
        <v>57</v>
      </c>
      <c r="B58" s="23">
        <v>19</v>
      </c>
      <c r="C58" s="24" t="s">
        <v>6</v>
      </c>
      <c r="D58" s="23">
        <v>51</v>
      </c>
      <c r="E58" s="23">
        <v>4294</v>
      </c>
      <c r="F58" s="24">
        <v>30575</v>
      </c>
      <c r="G58" s="23"/>
    </row>
    <row r="59" spans="1:7" x14ac:dyDescent="0.45">
      <c r="A59" s="23">
        <v>58</v>
      </c>
      <c r="B59" s="23">
        <v>20</v>
      </c>
      <c r="C59" s="24" t="s">
        <v>4</v>
      </c>
      <c r="D59" s="23">
        <v>37</v>
      </c>
      <c r="E59" s="23">
        <v>4240</v>
      </c>
      <c r="F59" s="24">
        <v>45449</v>
      </c>
      <c r="G59" s="23"/>
    </row>
    <row r="60" spans="1:7" x14ac:dyDescent="0.45">
      <c r="A60" s="23">
        <v>59</v>
      </c>
      <c r="B60" s="23">
        <v>20</v>
      </c>
      <c r="C60" s="24" t="s">
        <v>5</v>
      </c>
      <c r="D60" s="23">
        <v>43</v>
      </c>
      <c r="E60" s="23">
        <v>4759</v>
      </c>
      <c r="F60" s="24">
        <v>41100</v>
      </c>
      <c r="G60" s="23">
        <v>1</v>
      </c>
    </row>
    <row r="61" spans="1:7" x14ac:dyDescent="0.45">
      <c r="A61" s="23">
        <v>60</v>
      </c>
      <c r="B61" s="23">
        <v>20</v>
      </c>
      <c r="C61" s="24" t="s">
        <v>6</v>
      </c>
      <c r="D61" s="23">
        <v>48</v>
      </c>
      <c r="E61" s="23">
        <v>3777</v>
      </c>
      <c r="F61" s="24">
        <v>28689</v>
      </c>
      <c r="G61" s="23"/>
    </row>
  </sheetData>
  <sortState ref="A2:E61">
    <sortCondition ref="A2:A61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zoomScale="110" zoomScaleNormal="110" workbookViewId="0">
      <selection activeCell="H10" sqref="H10"/>
    </sheetView>
  </sheetViews>
  <sheetFormatPr baseColWidth="10" defaultRowHeight="14.25" x14ac:dyDescent="0.45"/>
  <cols>
    <col min="1" max="1" width="13.1328125" style="3" customWidth="1"/>
    <col min="2" max="2" width="11.3984375" style="3"/>
    <col min="6" max="6" width="7.19921875" customWidth="1"/>
    <col min="7" max="7" width="14.1328125" customWidth="1"/>
    <col min="8" max="8" width="13.73046875" customWidth="1"/>
    <col min="9" max="9" width="15.59765625" customWidth="1"/>
  </cols>
  <sheetData>
    <row r="1" spans="1:9" ht="42.75" x14ac:dyDescent="0.45">
      <c r="A1" s="2" t="s">
        <v>1</v>
      </c>
      <c r="B1" s="2" t="s">
        <v>3</v>
      </c>
      <c r="C1" s="2" t="s">
        <v>7</v>
      </c>
      <c r="D1" s="2" t="s">
        <v>2</v>
      </c>
      <c r="E1" s="2"/>
      <c r="F1" s="35" t="s">
        <v>3</v>
      </c>
      <c r="G1" s="36" t="s">
        <v>8</v>
      </c>
      <c r="H1" s="36" t="s">
        <v>9</v>
      </c>
      <c r="I1" s="36" t="s">
        <v>10</v>
      </c>
    </row>
    <row r="2" spans="1:9" x14ac:dyDescent="0.45">
      <c r="A2" s="3">
        <v>43720</v>
      </c>
      <c r="B2" s="3" t="s">
        <v>4</v>
      </c>
      <c r="C2">
        <v>36</v>
      </c>
      <c r="D2">
        <v>5141</v>
      </c>
      <c r="F2" s="4" t="s">
        <v>4</v>
      </c>
      <c r="G2" s="1">
        <v>53127</v>
      </c>
      <c r="H2" s="1">
        <v>38.450000000000003</v>
      </c>
      <c r="I2" s="1">
        <v>3886.45</v>
      </c>
    </row>
    <row r="3" spans="1:9" x14ac:dyDescent="0.45">
      <c r="A3" s="3">
        <v>30352</v>
      </c>
      <c r="B3" s="3" t="s">
        <v>5</v>
      </c>
      <c r="C3">
        <v>58</v>
      </c>
      <c r="D3">
        <v>4363</v>
      </c>
      <c r="F3" s="4" t="s">
        <v>6</v>
      </c>
      <c r="G3" s="1">
        <v>34605.4</v>
      </c>
      <c r="H3" s="1">
        <v>40.6</v>
      </c>
      <c r="I3" s="1">
        <v>4110.8999999999996</v>
      </c>
    </row>
    <row r="4" spans="1:9" x14ac:dyDescent="0.45">
      <c r="A4" s="3">
        <v>25482</v>
      </c>
      <c r="B4" s="3" t="s">
        <v>6</v>
      </c>
      <c r="C4">
        <v>47</v>
      </c>
      <c r="D4">
        <v>4706</v>
      </c>
      <c r="F4" s="4" t="s">
        <v>5</v>
      </c>
      <c r="G4" s="1">
        <v>44504</v>
      </c>
      <c r="H4" s="1">
        <v>41.6</v>
      </c>
      <c r="I4" s="1">
        <v>4051.7</v>
      </c>
    </row>
    <row r="5" spans="1:9" ht="14.65" customHeight="1" x14ac:dyDescent="0.45">
      <c r="A5" s="3">
        <v>47071</v>
      </c>
      <c r="B5" s="3" t="s">
        <v>4</v>
      </c>
      <c r="C5">
        <v>48</v>
      </c>
      <c r="D5">
        <v>4994</v>
      </c>
      <c r="F5" s="34" t="s">
        <v>24</v>
      </c>
      <c r="G5" s="1">
        <v>44078.8</v>
      </c>
      <c r="H5" s="1">
        <v>40.216666666666669</v>
      </c>
      <c r="I5" s="1">
        <v>4016.35</v>
      </c>
    </row>
    <row r="6" spans="1:9" x14ac:dyDescent="0.45">
      <c r="A6" s="3">
        <v>36429</v>
      </c>
      <c r="B6" s="3" t="s">
        <v>5</v>
      </c>
      <c r="C6">
        <v>58</v>
      </c>
      <c r="D6">
        <v>5127</v>
      </c>
    </row>
    <row r="7" spans="1:9" x14ac:dyDescent="0.45">
      <c r="A7" s="3">
        <v>22304</v>
      </c>
      <c r="B7" s="3" t="s">
        <v>6</v>
      </c>
      <c r="C7">
        <v>60</v>
      </c>
      <c r="D7">
        <v>5065</v>
      </c>
    </row>
    <row r="8" spans="1:9" x14ac:dyDescent="0.45">
      <c r="A8" s="3">
        <v>51003</v>
      </c>
      <c r="B8" s="3" t="s">
        <v>4</v>
      </c>
      <c r="C8">
        <v>44</v>
      </c>
      <c r="D8">
        <v>5242</v>
      </c>
    </row>
    <row r="9" spans="1:9" x14ac:dyDescent="0.45">
      <c r="A9" s="3">
        <v>43390</v>
      </c>
      <c r="B9" s="3" t="s">
        <v>5</v>
      </c>
      <c r="C9">
        <v>31</v>
      </c>
      <c r="D9">
        <v>5115</v>
      </c>
      <c r="F9" s="4"/>
      <c r="G9" s="5"/>
    </row>
    <row r="10" spans="1:9" x14ac:dyDescent="0.45">
      <c r="A10" s="3">
        <v>24286</v>
      </c>
      <c r="B10" s="3" t="s">
        <v>6</v>
      </c>
      <c r="C10">
        <v>42</v>
      </c>
      <c r="D10">
        <v>4644</v>
      </c>
      <c r="F10" s="4"/>
      <c r="G10" s="1"/>
    </row>
    <row r="11" spans="1:9" x14ac:dyDescent="0.45">
      <c r="A11" s="3">
        <v>51626</v>
      </c>
      <c r="B11" s="3" t="s">
        <v>4</v>
      </c>
      <c r="C11">
        <v>44</v>
      </c>
      <c r="D11">
        <v>5593</v>
      </c>
      <c r="F11" s="4"/>
      <c r="G11" s="1"/>
    </row>
    <row r="12" spans="1:9" x14ac:dyDescent="0.45">
      <c r="A12" s="3">
        <v>39777</v>
      </c>
      <c r="B12" s="3" t="s">
        <v>5</v>
      </c>
      <c r="C12">
        <v>57</v>
      </c>
      <c r="D12">
        <v>5197</v>
      </c>
      <c r="F12" s="4"/>
      <c r="G12" s="5"/>
    </row>
    <row r="13" spans="1:9" x14ac:dyDescent="0.45">
      <c r="A13" s="3">
        <v>25235</v>
      </c>
      <c r="B13" s="3" t="s">
        <v>6</v>
      </c>
      <c r="C13">
        <v>34</v>
      </c>
      <c r="D13">
        <v>5325</v>
      </c>
      <c r="F13" s="4"/>
      <c r="G13" s="5"/>
    </row>
    <row r="14" spans="1:9" x14ac:dyDescent="0.45">
      <c r="A14" s="3">
        <v>49314</v>
      </c>
      <c r="B14" s="3" t="s">
        <v>4</v>
      </c>
      <c r="C14">
        <v>52</v>
      </c>
      <c r="D14">
        <v>4291</v>
      </c>
    </row>
    <row r="15" spans="1:9" x14ac:dyDescent="0.45">
      <c r="A15" s="3">
        <v>40915</v>
      </c>
      <c r="B15" s="3" t="s">
        <v>5</v>
      </c>
      <c r="C15">
        <v>44</v>
      </c>
      <c r="D15">
        <v>4215</v>
      </c>
    </row>
    <row r="16" spans="1:9" x14ac:dyDescent="0.45">
      <c r="A16" s="3">
        <v>26465</v>
      </c>
      <c r="B16" s="3" t="s">
        <v>6</v>
      </c>
      <c r="C16">
        <v>56</v>
      </c>
      <c r="D16">
        <v>4578</v>
      </c>
    </row>
    <row r="17" spans="1:4" x14ac:dyDescent="0.45">
      <c r="A17" s="3">
        <v>52503</v>
      </c>
      <c r="B17" s="3" t="s">
        <v>4</v>
      </c>
      <c r="C17">
        <v>55</v>
      </c>
      <c r="D17">
        <v>5519</v>
      </c>
    </row>
    <row r="18" spans="1:4" x14ac:dyDescent="0.45">
      <c r="A18" s="3">
        <v>39206</v>
      </c>
      <c r="B18" s="3" t="s">
        <v>5</v>
      </c>
      <c r="C18">
        <v>63</v>
      </c>
      <c r="D18">
        <v>4778</v>
      </c>
    </row>
    <row r="19" spans="1:4" x14ac:dyDescent="0.45">
      <c r="A19" s="3">
        <v>34600</v>
      </c>
      <c r="B19" s="3" t="s">
        <v>6</v>
      </c>
      <c r="C19">
        <v>46</v>
      </c>
      <c r="D19">
        <v>5185</v>
      </c>
    </row>
    <row r="20" spans="1:4" x14ac:dyDescent="0.45">
      <c r="A20" s="3">
        <v>58196</v>
      </c>
      <c r="B20" s="3" t="s">
        <v>4</v>
      </c>
      <c r="C20">
        <v>28</v>
      </c>
      <c r="D20">
        <v>3068</v>
      </c>
    </row>
    <row r="21" spans="1:4" x14ac:dyDescent="0.45">
      <c r="A21" s="3">
        <v>44972</v>
      </c>
      <c r="B21" s="3" t="s">
        <v>5</v>
      </c>
      <c r="C21">
        <v>48</v>
      </c>
      <c r="D21">
        <v>4933</v>
      </c>
    </row>
    <row r="22" spans="1:4" x14ac:dyDescent="0.45">
      <c r="A22" s="3">
        <v>31943</v>
      </c>
      <c r="B22" s="3" t="s">
        <v>6</v>
      </c>
      <c r="C22">
        <v>27</v>
      </c>
      <c r="D22">
        <v>5617</v>
      </c>
    </row>
    <row r="23" spans="1:4" x14ac:dyDescent="0.45">
      <c r="A23" s="3">
        <v>53996</v>
      </c>
      <c r="B23" s="3" t="s">
        <v>4</v>
      </c>
      <c r="C23">
        <v>45</v>
      </c>
      <c r="D23">
        <v>1743</v>
      </c>
    </row>
    <row r="24" spans="1:4" x14ac:dyDescent="0.45">
      <c r="A24" s="3">
        <v>42461</v>
      </c>
      <c r="B24" s="3" t="s">
        <v>5</v>
      </c>
      <c r="C24">
        <v>29</v>
      </c>
      <c r="D24">
        <v>2932</v>
      </c>
    </row>
    <row r="25" spans="1:4" x14ac:dyDescent="0.45">
      <c r="A25" s="3">
        <v>38353</v>
      </c>
      <c r="B25" s="3" t="s">
        <v>6</v>
      </c>
      <c r="C25">
        <v>41</v>
      </c>
      <c r="D25">
        <v>2772</v>
      </c>
    </row>
    <row r="26" spans="1:4" x14ac:dyDescent="0.45">
      <c r="A26" s="3">
        <v>59274</v>
      </c>
      <c r="B26" s="3" t="s">
        <v>4</v>
      </c>
      <c r="C26">
        <v>27</v>
      </c>
      <c r="D26">
        <v>3231</v>
      </c>
    </row>
    <row r="27" spans="1:4" x14ac:dyDescent="0.45">
      <c r="A27" s="3">
        <v>48313</v>
      </c>
      <c r="B27" s="3" t="s">
        <v>5</v>
      </c>
      <c r="C27">
        <v>34</v>
      </c>
      <c r="D27">
        <v>2567</v>
      </c>
    </row>
    <row r="28" spans="1:4" x14ac:dyDescent="0.45">
      <c r="A28" s="3">
        <v>42245</v>
      </c>
      <c r="B28" s="3" t="s">
        <v>6</v>
      </c>
      <c r="C28">
        <v>26</v>
      </c>
      <c r="D28">
        <v>2920</v>
      </c>
    </row>
    <row r="29" spans="1:4" x14ac:dyDescent="0.45">
      <c r="A29" s="3">
        <v>53210</v>
      </c>
      <c r="B29" s="3" t="s">
        <v>4</v>
      </c>
      <c r="C29">
        <v>32</v>
      </c>
      <c r="D29">
        <v>3275</v>
      </c>
    </row>
    <row r="30" spans="1:4" x14ac:dyDescent="0.45">
      <c r="A30" s="3">
        <v>50419</v>
      </c>
      <c r="B30" s="3" t="s">
        <v>5</v>
      </c>
      <c r="C30">
        <v>37</v>
      </c>
      <c r="D30">
        <v>2984</v>
      </c>
    </row>
    <row r="31" spans="1:4" x14ac:dyDescent="0.45">
      <c r="A31" s="3">
        <v>41906</v>
      </c>
      <c r="B31" s="3" t="s">
        <v>6</v>
      </c>
      <c r="C31">
        <v>29</v>
      </c>
      <c r="D31">
        <v>3214</v>
      </c>
    </row>
    <row r="32" spans="1:4" x14ac:dyDescent="0.45">
      <c r="A32" s="3">
        <v>62290</v>
      </c>
      <c r="B32" s="3" t="s">
        <v>4</v>
      </c>
      <c r="C32">
        <v>22</v>
      </c>
      <c r="D32">
        <v>4010</v>
      </c>
    </row>
    <row r="33" spans="1:4" x14ac:dyDescent="0.45">
      <c r="A33" s="3">
        <v>48369</v>
      </c>
      <c r="B33" s="3" t="s">
        <v>5</v>
      </c>
      <c r="C33">
        <v>16</v>
      </c>
      <c r="D33">
        <v>4843</v>
      </c>
    </row>
    <row r="34" spans="1:4" x14ac:dyDescent="0.45">
      <c r="A34" s="3">
        <v>37703</v>
      </c>
      <c r="B34" s="3" t="s">
        <v>6</v>
      </c>
      <c r="C34">
        <v>39</v>
      </c>
      <c r="D34">
        <v>2888</v>
      </c>
    </row>
    <row r="35" spans="1:4" x14ac:dyDescent="0.45">
      <c r="A35" s="3">
        <v>60023</v>
      </c>
      <c r="B35" s="3" t="s">
        <v>4</v>
      </c>
      <c r="C35">
        <v>23</v>
      </c>
      <c r="D35">
        <v>1188</v>
      </c>
    </row>
    <row r="36" spans="1:4" x14ac:dyDescent="0.45">
      <c r="A36" s="3">
        <v>50157</v>
      </c>
      <c r="B36" s="3" t="s">
        <v>5</v>
      </c>
      <c r="C36">
        <v>41</v>
      </c>
      <c r="D36">
        <v>2537</v>
      </c>
    </row>
    <row r="37" spans="1:4" x14ac:dyDescent="0.45">
      <c r="A37" s="3">
        <v>39953</v>
      </c>
      <c r="B37" s="3" t="s">
        <v>6</v>
      </c>
      <c r="C37">
        <v>20</v>
      </c>
      <c r="D37">
        <v>3582</v>
      </c>
    </row>
    <row r="38" spans="1:4" x14ac:dyDescent="0.45">
      <c r="A38" s="3">
        <v>62432</v>
      </c>
      <c r="B38" s="3" t="s">
        <v>4</v>
      </c>
      <c r="C38">
        <v>42</v>
      </c>
      <c r="D38">
        <v>2207</v>
      </c>
    </row>
    <row r="39" spans="1:4" x14ac:dyDescent="0.45">
      <c r="A39" s="3">
        <v>59187</v>
      </c>
      <c r="B39" s="3" t="s">
        <v>5</v>
      </c>
      <c r="C39">
        <v>17</v>
      </c>
      <c r="D39">
        <v>4067</v>
      </c>
    </row>
    <row r="40" spans="1:4" x14ac:dyDescent="0.45">
      <c r="A40" s="3">
        <v>46287</v>
      </c>
      <c r="B40" s="3" t="s">
        <v>6</v>
      </c>
      <c r="C40">
        <v>28</v>
      </c>
      <c r="D40">
        <v>3804</v>
      </c>
    </row>
    <row r="41" spans="1:4" x14ac:dyDescent="0.45">
      <c r="A41" s="3">
        <v>55710</v>
      </c>
      <c r="B41" s="3" t="s">
        <v>4</v>
      </c>
      <c r="C41">
        <v>38</v>
      </c>
      <c r="D41">
        <v>4584</v>
      </c>
    </row>
    <row r="42" spans="1:4" x14ac:dyDescent="0.45">
      <c r="A42" s="3">
        <v>53535</v>
      </c>
      <c r="B42" s="3" t="s">
        <v>5</v>
      </c>
      <c r="C42">
        <v>37</v>
      </c>
      <c r="D42">
        <v>4253</v>
      </c>
    </row>
    <row r="43" spans="1:4" x14ac:dyDescent="0.45">
      <c r="A43" s="3">
        <v>48377</v>
      </c>
      <c r="B43" s="3" t="s">
        <v>6</v>
      </c>
      <c r="C43">
        <v>27</v>
      </c>
      <c r="D43">
        <v>3471</v>
      </c>
    </row>
    <row r="44" spans="1:4" x14ac:dyDescent="0.45">
      <c r="A44" s="3">
        <v>57418</v>
      </c>
      <c r="B44" s="3" t="s">
        <v>4</v>
      </c>
      <c r="C44">
        <v>38</v>
      </c>
      <c r="D44">
        <v>4088</v>
      </c>
    </row>
    <row r="45" spans="1:4" x14ac:dyDescent="0.45">
      <c r="A45" s="3">
        <v>43446</v>
      </c>
      <c r="B45" s="3" t="s">
        <v>5</v>
      </c>
      <c r="C45">
        <v>44</v>
      </c>
      <c r="D45">
        <v>2913</v>
      </c>
    </row>
    <row r="46" spans="1:4" x14ac:dyDescent="0.45">
      <c r="A46" s="3">
        <v>42253</v>
      </c>
      <c r="B46" s="3" t="s">
        <v>6</v>
      </c>
      <c r="C46">
        <v>53</v>
      </c>
      <c r="D46">
        <v>3287</v>
      </c>
    </row>
    <row r="47" spans="1:4" x14ac:dyDescent="0.45">
      <c r="A47" s="3">
        <v>51482</v>
      </c>
      <c r="B47" s="3" t="s">
        <v>4</v>
      </c>
      <c r="C47">
        <v>42</v>
      </c>
      <c r="D47">
        <v>2526</v>
      </c>
    </row>
    <row r="48" spans="1:4" x14ac:dyDescent="0.45">
      <c r="A48" s="3">
        <v>44137</v>
      </c>
      <c r="B48" s="3" t="s">
        <v>5</v>
      </c>
      <c r="C48">
        <v>29</v>
      </c>
      <c r="D48">
        <v>3516</v>
      </c>
    </row>
    <row r="49" spans="1:4" x14ac:dyDescent="0.45">
      <c r="A49" s="3">
        <v>35319</v>
      </c>
      <c r="B49" s="3" t="s">
        <v>6</v>
      </c>
      <c r="C49">
        <v>48</v>
      </c>
      <c r="D49">
        <v>4113</v>
      </c>
    </row>
    <row r="50" spans="1:4" x14ac:dyDescent="0.45">
      <c r="A50" s="3">
        <v>53248</v>
      </c>
      <c r="B50" s="3" t="s">
        <v>4</v>
      </c>
      <c r="C50">
        <v>39</v>
      </c>
      <c r="D50">
        <v>3555</v>
      </c>
    </row>
    <row r="51" spans="1:4" x14ac:dyDescent="0.45">
      <c r="A51" s="3">
        <v>50029</v>
      </c>
      <c r="B51" s="3" t="s">
        <v>5</v>
      </c>
      <c r="C51">
        <v>49</v>
      </c>
      <c r="D51">
        <v>4894</v>
      </c>
    </row>
    <row r="52" spans="1:4" x14ac:dyDescent="0.45">
      <c r="A52" s="3">
        <v>36739</v>
      </c>
      <c r="B52" s="3" t="s">
        <v>6</v>
      </c>
      <c r="C52">
        <v>55</v>
      </c>
      <c r="D52">
        <v>4624</v>
      </c>
    </row>
    <row r="53" spans="1:4" x14ac:dyDescent="0.45">
      <c r="A53" s="3">
        <v>47485</v>
      </c>
      <c r="B53" s="3" t="s">
        <v>4</v>
      </c>
      <c r="C53">
        <v>34</v>
      </c>
      <c r="D53">
        <v>4259</v>
      </c>
    </row>
    <row r="54" spans="1:4" x14ac:dyDescent="0.45">
      <c r="A54" s="3">
        <v>42774</v>
      </c>
      <c r="B54" s="3" t="s">
        <v>5</v>
      </c>
      <c r="C54">
        <v>38</v>
      </c>
      <c r="D54">
        <v>3433</v>
      </c>
    </row>
    <row r="55" spans="1:4" x14ac:dyDescent="0.45">
      <c r="A55" s="3">
        <v>33394</v>
      </c>
      <c r="B55" s="3" t="s">
        <v>6</v>
      </c>
      <c r="C55">
        <v>35</v>
      </c>
      <c r="D55">
        <v>4352</v>
      </c>
    </row>
    <row r="56" spans="1:4" x14ac:dyDescent="0.45">
      <c r="A56" s="3">
        <v>47090</v>
      </c>
      <c r="B56" s="3" t="s">
        <v>4</v>
      </c>
      <c r="C56">
        <v>43</v>
      </c>
      <c r="D56">
        <v>4975</v>
      </c>
    </row>
    <row r="57" spans="1:4" x14ac:dyDescent="0.45">
      <c r="A57" s="3">
        <v>41112</v>
      </c>
      <c r="B57" s="3" t="s">
        <v>5</v>
      </c>
      <c r="C57">
        <v>59</v>
      </c>
      <c r="D57">
        <v>3608</v>
      </c>
    </row>
    <row r="58" spans="1:4" x14ac:dyDescent="0.45">
      <c r="A58" s="3">
        <v>30575</v>
      </c>
      <c r="B58" s="3" t="s">
        <v>6</v>
      </c>
      <c r="C58">
        <v>51</v>
      </c>
      <c r="D58">
        <v>4294</v>
      </c>
    </row>
    <row r="59" spans="1:4" x14ac:dyDescent="0.45">
      <c r="A59" s="3">
        <v>45449</v>
      </c>
      <c r="B59" s="3" t="s">
        <v>4</v>
      </c>
      <c r="C59">
        <v>37</v>
      </c>
      <c r="D59">
        <v>4240</v>
      </c>
    </row>
    <row r="60" spans="1:4" x14ac:dyDescent="0.45">
      <c r="A60" s="3">
        <v>41100</v>
      </c>
      <c r="B60" s="3" t="s">
        <v>5</v>
      </c>
      <c r="C60">
        <v>43</v>
      </c>
      <c r="D60">
        <v>4759</v>
      </c>
    </row>
    <row r="61" spans="1:4" x14ac:dyDescent="0.45">
      <c r="A61" s="3">
        <v>28689</v>
      </c>
      <c r="B61" s="3" t="s">
        <v>6</v>
      </c>
      <c r="C61">
        <v>48</v>
      </c>
      <c r="D61">
        <v>3777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tabSelected="1" zoomScaleNormal="100" workbookViewId="0">
      <selection activeCell="D8" sqref="D8"/>
    </sheetView>
  </sheetViews>
  <sheetFormatPr baseColWidth="10" defaultRowHeight="14.25" x14ac:dyDescent="0.45"/>
  <cols>
    <col min="1" max="1" width="8.3984375" customWidth="1"/>
    <col min="2" max="2" width="11.3984375" style="3"/>
    <col min="3" max="3" width="13.1328125" style="3" customWidth="1"/>
    <col min="5" max="5" width="12.265625" customWidth="1"/>
    <col min="6" max="6" width="15.1328125" customWidth="1"/>
  </cols>
  <sheetData>
    <row r="1" spans="1:6" ht="28.9" customHeight="1" x14ac:dyDescent="0.45">
      <c r="A1" s="2" t="s">
        <v>11</v>
      </c>
      <c r="B1" s="2" t="s">
        <v>3</v>
      </c>
      <c r="C1" s="2" t="s">
        <v>1</v>
      </c>
      <c r="D1" s="2" t="s">
        <v>12</v>
      </c>
      <c r="E1" s="2" t="s">
        <v>13</v>
      </c>
      <c r="F1" s="2" t="s">
        <v>73</v>
      </c>
    </row>
    <row r="2" spans="1:6" x14ac:dyDescent="0.45">
      <c r="A2">
        <v>1</v>
      </c>
      <c r="B2" s="3" t="s">
        <v>4</v>
      </c>
      <c r="C2" s="3">
        <v>43720</v>
      </c>
    </row>
    <row r="3" spans="1:6" x14ac:dyDescent="0.45">
      <c r="A3">
        <v>1</v>
      </c>
      <c r="B3" s="3" t="s">
        <v>5</v>
      </c>
      <c r="C3" s="3">
        <v>30352</v>
      </c>
    </row>
    <row r="4" spans="1:6" x14ac:dyDescent="0.45">
      <c r="A4">
        <v>1</v>
      </c>
      <c r="B4" s="3" t="s">
        <v>6</v>
      </c>
      <c r="C4" s="3">
        <v>25482</v>
      </c>
      <c r="D4" s="1">
        <f>AVERAGE(C2:C4)</f>
        <v>33184.666666666664</v>
      </c>
      <c r="E4" s="1">
        <f>C4-D4</f>
        <v>-7702.6666666666642</v>
      </c>
    </row>
    <row r="5" spans="1:6" x14ac:dyDescent="0.45">
      <c r="A5">
        <v>2</v>
      </c>
      <c r="B5" s="3" t="s">
        <v>4</v>
      </c>
      <c r="C5" s="3">
        <v>47071</v>
      </c>
      <c r="D5" s="1">
        <f t="shared" ref="D5:D61" si="0">AVERAGE(C3:C5)</f>
        <v>34301.666666666664</v>
      </c>
      <c r="E5" s="1">
        <f t="shared" ref="E5:E61" si="1">C5-D5</f>
        <v>12769.333333333336</v>
      </c>
    </row>
    <row r="6" spans="1:6" x14ac:dyDescent="0.45">
      <c r="A6">
        <v>2</v>
      </c>
      <c r="B6" s="3" t="s">
        <v>5</v>
      </c>
      <c r="C6" s="3">
        <v>36429</v>
      </c>
      <c r="D6" s="1">
        <f t="shared" si="0"/>
        <v>36327.333333333336</v>
      </c>
      <c r="E6" s="1">
        <f t="shared" si="1"/>
        <v>101.66666666666424</v>
      </c>
    </row>
    <row r="7" spans="1:6" x14ac:dyDescent="0.45">
      <c r="A7">
        <v>2</v>
      </c>
      <c r="B7" s="3" t="s">
        <v>6</v>
      </c>
      <c r="C7" s="3">
        <v>22304</v>
      </c>
      <c r="D7" s="1">
        <f t="shared" si="0"/>
        <v>35268</v>
      </c>
      <c r="E7" s="1">
        <f t="shared" si="1"/>
        <v>-12964</v>
      </c>
    </row>
    <row r="8" spans="1:6" x14ac:dyDescent="0.45">
      <c r="A8">
        <v>3</v>
      </c>
      <c r="B8" s="3" t="s">
        <v>4</v>
      </c>
      <c r="C8" s="3">
        <v>51003</v>
      </c>
      <c r="D8" s="1">
        <f t="shared" si="0"/>
        <v>36578.666666666664</v>
      </c>
      <c r="E8" s="1">
        <f t="shared" si="1"/>
        <v>14424.333333333336</v>
      </c>
    </row>
    <row r="9" spans="1:6" x14ac:dyDescent="0.45">
      <c r="A9">
        <v>3</v>
      </c>
      <c r="B9" s="3" t="s">
        <v>5</v>
      </c>
      <c r="C9" s="3">
        <v>43390</v>
      </c>
      <c r="D9" s="1">
        <f t="shared" si="0"/>
        <v>38899</v>
      </c>
      <c r="E9" s="1">
        <f t="shared" si="1"/>
        <v>4491</v>
      </c>
    </row>
    <row r="10" spans="1:6" x14ac:dyDescent="0.45">
      <c r="A10">
        <v>3</v>
      </c>
      <c r="B10" s="3" t="s">
        <v>6</v>
      </c>
      <c r="C10" s="3">
        <v>24286</v>
      </c>
      <c r="D10" s="1">
        <f t="shared" si="0"/>
        <v>39559.666666666664</v>
      </c>
      <c r="E10" s="1">
        <f t="shared" si="1"/>
        <v>-15273.666666666664</v>
      </c>
      <c r="F10" s="1">
        <f>AVERAGE(E4,E7,E10)</f>
        <v>-11980.111111111109</v>
      </c>
    </row>
    <row r="11" spans="1:6" x14ac:dyDescent="0.45">
      <c r="A11">
        <v>4</v>
      </c>
      <c r="B11" s="3" t="s">
        <v>4</v>
      </c>
      <c r="C11" s="3">
        <v>51626</v>
      </c>
      <c r="D11" s="1">
        <f t="shared" si="0"/>
        <v>39767.333333333336</v>
      </c>
      <c r="E11" s="1">
        <f t="shared" si="1"/>
        <v>11858.666666666664</v>
      </c>
      <c r="F11" s="1">
        <f t="shared" ref="F11:F61" si="2">AVERAGE(E5,E8,E11)</f>
        <v>13017.444444444445</v>
      </c>
    </row>
    <row r="12" spans="1:6" x14ac:dyDescent="0.45">
      <c r="A12">
        <v>4</v>
      </c>
      <c r="B12" s="3" t="s">
        <v>5</v>
      </c>
      <c r="C12" s="3">
        <v>39777</v>
      </c>
      <c r="D12" s="1">
        <f t="shared" si="0"/>
        <v>38563</v>
      </c>
      <c r="E12" s="1">
        <f t="shared" si="1"/>
        <v>1214</v>
      </c>
      <c r="F12" s="1">
        <f t="shared" si="2"/>
        <v>1935.5555555555547</v>
      </c>
    </row>
    <row r="13" spans="1:6" x14ac:dyDescent="0.45">
      <c r="A13">
        <v>4</v>
      </c>
      <c r="B13" s="3" t="s">
        <v>6</v>
      </c>
      <c r="C13" s="3">
        <v>25235</v>
      </c>
      <c r="D13" s="1">
        <f t="shared" si="0"/>
        <v>38879.333333333336</v>
      </c>
      <c r="E13" s="1">
        <f t="shared" si="1"/>
        <v>-13644.333333333336</v>
      </c>
      <c r="F13" s="1">
        <f t="shared" si="2"/>
        <v>-13960.666666666666</v>
      </c>
    </row>
    <row r="14" spans="1:6" x14ac:dyDescent="0.45">
      <c r="A14">
        <v>5</v>
      </c>
      <c r="B14" s="3" t="s">
        <v>4</v>
      </c>
      <c r="C14" s="3">
        <v>49314</v>
      </c>
      <c r="D14" s="1">
        <f t="shared" si="0"/>
        <v>38108.666666666664</v>
      </c>
      <c r="E14" s="1">
        <f t="shared" si="1"/>
        <v>11205.333333333336</v>
      </c>
      <c r="F14" s="1">
        <f t="shared" si="2"/>
        <v>12496.111111111111</v>
      </c>
    </row>
    <row r="15" spans="1:6" x14ac:dyDescent="0.45">
      <c r="A15">
        <v>5</v>
      </c>
      <c r="B15" s="3" t="s">
        <v>5</v>
      </c>
      <c r="C15" s="3">
        <v>40915</v>
      </c>
      <c r="D15" s="1">
        <f t="shared" si="0"/>
        <v>38488</v>
      </c>
      <c r="E15" s="1">
        <f t="shared" si="1"/>
        <v>2427</v>
      </c>
      <c r="F15" s="1">
        <f t="shared" si="2"/>
        <v>2710.6666666666665</v>
      </c>
    </row>
    <row r="16" spans="1:6" x14ac:dyDescent="0.45">
      <c r="A16">
        <v>5</v>
      </c>
      <c r="B16" s="3" t="s">
        <v>6</v>
      </c>
      <c r="C16" s="3">
        <v>26465</v>
      </c>
      <c r="D16" s="1">
        <f t="shared" si="0"/>
        <v>38898</v>
      </c>
      <c r="E16" s="1">
        <f t="shared" si="1"/>
        <v>-12433</v>
      </c>
      <c r="F16" s="1">
        <f t="shared" si="2"/>
        <v>-13783.666666666666</v>
      </c>
    </row>
    <row r="17" spans="1:6" x14ac:dyDescent="0.45">
      <c r="A17">
        <v>6</v>
      </c>
      <c r="B17" s="3" t="s">
        <v>4</v>
      </c>
      <c r="C17" s="3">
        <v>52503</v>
      </c>
      <c r="D17" s="1">
        <f t="shared" si="0"/>
        <v>39961</v>
      </c>
      <c r="E17" s="1">
        <f t="shared" si="1"/>
        <v>12542</v>
      </c>
      <c r="F17" s="1">
        <f t="shared" si="2"/>
        <v>11868.666666666666</v>
      </c>
    </row>
    <row r="18" spans="1:6" x14ac:dyDescent="0.45">
      <c r="A18">
        <v>6</v>
      </c>
      <c r="B18" s="3" t="s">
        <v>5</v>
      </c>
      <c r="C18" s="3">
        <v>39206</v>
      </c>
      <c r="D18" s="1">
        <f t="shared" si="0"/>
        <v>39391.333333333336</v>
      </c>
      <c r="E18" s="1">
        <f t="shared" si="1"/>
        <v>-185.33333333333576</v>
      </c>
      <c r="F18" s="1">
        <f t="shared" si="2"/>
        <v>1151.888888888888</v>
      </c>
    </row>
    <row r="19" spans="1:6" x14ac:dyDescent="0.45">
      <c r="A19">
        <v>6</v>
      </c>
      <c r="B19" s="3" t="s">
        <v>6</v>
      </c>
      <c r="C19" s="3">
        <v>34600</v>
      </c>
      <c r="D19" s="1">
        <f t="shared" si="0"/>
        <v>42103</v>
      </c>
      <c r="E19" s="1">
        <f t="shared" si="1"/>
        <v>-7503</v>
      </c>
      <c r="F19" s="1">
        <f t="shared" si="2"/>
        <v>-11193.444444444445</v>
      </c>
    </row>
    <row r="20" spans="1:6" x14ac:dyDescent="0.45">
      <c r="A20">
        <v>7</v>
      </c>
      <c r="B20" s="3" t="s">
        <v>4</v>
      </c>
      <c r="C20" s="3">
        <v>58196</v>
      </c>
      <c r="D20" s="1">
        <f t="shared" si="0"/>
        <v>44000.666666666664</v>
      </c>
      <c r="E20" s="1">
        <f t="shared" si="1"/>
        <v>14195.333333333336</v>
      </c>
      <c r="F20" s="1">
        <f t="shared" si="2"/>
        <v>12647.555555555557</v>
      </c>
    </row>
    <row r="21" spans="1:6" x14ac:dyDescent="0.45">
      <c r="A21">
        <v>7</v>
      </c>
      <c r="B21" s="3" t="s">
        <v>5</v>
      </c>
      <c r="C21" s="3">
        <v>44972</v>
      </c>
      <c r="D21" s="1">
        <f t="shared" si="0"/>
        <v>45922.666666666664</v>
      </c>
      <c r="E21" s="1">
        <f t="shared" si="1"/>
        <v>-950.66666666666424</v>
      </c>
      <c r="F21" s="1">
        <f t="shared" si="2"/>
        <v>430.33333333333331</v>
      </c>
    </row>
    <row r="22" spans="1:6" x14ac:dyDescent="0.45">
      <c r="A22">
        <v>7</v>
      </c>
      <c r="B22" s="3" t="s">
        <v>6</v>
      </c>
      <c r="C22" s="3">
        <v>31943</v>
      </c>
      <c r="D22" s="1">
        <f t="shared" si="0"/>
        <v>45037</v>
      </c>
      <c r="E22" s="1">
        <f t="shared" si="1"/>
        <v>-13094</v>
      </c>
      <c r="F22" s="1">
        <f t="shared" si="2"/>
        <v>-11010</v>
      </c>
    </row>
    <row r="23" spans="1:6" x14ac:dyDescent="0.45">
      <c r="A23">
        <v>8</v>
      </c>
      <c r="B23" s="3" t="s">
        <v>4</v>
      </c>
      <c r="C23" s="3">
        <v>53996</v>
      </c>
      <c r="D23" s="1">
        <f t="shared" si="0"/>
        <v>43637</v>
      </c>
      <c r="E23" s="1">
        <f t="shared" si="1"/>
        <v>10359</v>
      </c>
      <c r="F23" s="1">
        <f t="shared" si="2"/>
        <v>12365.444444444445</v>
      </c>
    </row>
    <row r="24" spans="1:6" x14ac:dyDescent="0.45">
      <c r="A24">
        <v>8</v>
      </c>
      <c r="B24" s="3" t="s">
        <v>5</v>
      </c>
      <c r="C24" s="3">
        <v>42461</v>
      </c>
      <c r="D24" s="1">
        <f t="shared" si="0"/>
        <v>42800</v>
      </c>
      <c r="E24" s="1">
        <f t="shared" si="1"/>
        <v>-339</v>
      </c>
      <c r="F24" s="1">
        <f t="shared" si="2"/>
        <v>-491.66666666666669</v>
      </c>
    </row>
    <row r="25" spans="1:6" x14ac:dyDescent="0.45">
      <c r="A25">
        <v>8</v>
      </c>
      <c r="B25" s="3" t="s">
        <v>6</v>
      </c>
      <c r="C25" s="3">
        <v>38353</v>
      </c>
      <c r="D25" s="1">
        <f t="shared" si="0"/>
        <v>44936.666666666664</v>
      </c>
      <c r="E25" s="1">
        <f t="shared" si="1"/>
        <v>-6583.6666666666642</v>
      </c>
      <c r="F25" s="1">
        <f t="shared" si="2"/>
        <v>-9060.2222222222208</v>
      </c>
    </row>
    <row r="26" spans="1:6" x14ac:dyDescent="0.45">
      <c r="A26">
        <v>9</v>
      </c>
      <c r="B26" s="3" t="s">
        <v>4</v>
      </c>
      <c r="C26" s="3">
        <v>59274</v>
      </c>
      <c r="D26" s="1">
        <f t="shared" si="0"/>
        <v>46696</v>
      </c>
      <c r="E26" s="1">
        <f t="shared" si="1"/>
        <v>12578</v>
      </c>
      <c r="F26" s="1">
        <f t="shared" si="2"/>
        <v>12377.444444444445</v>
      </c>
    </row>
    <row r="27" spans="1:6" x14ac:dyDescent="0.45">
      <c r="A27">
        <v>9</v>
      </c>
      <c r="B27" s="3" t="s">
        <v>5</v>
      </c>
      <c r="C27" s="3">
        <v>48313</v>
      </c>
      <c r="D27" s="1">
        <f t="shared" si="0"/>
        <v>48646.666666666664</v>
      </c>
      <c r="E27" s="1">
        <f t="shared" si="1"/>
        <v>-333.66666666666424</v>
      </c>
      <c r="F27" s="1">
        <f t="shared" si="2"/>
        <v>-541.11111111110949</v>
      </c>
    </row>
    <row r="28" spans="1:6" x14ac:dyDescent="0.45">
      <c r="A28">
        <v>9</v>
      </c>
      <c r="B28" s="3" t="s">
        <v>6</v>
      </c>
      <c r="C28" s="3">
        <v>42245</v>
      </c>
      <c r="D28" s="1">
        <f t="shared" si="0"/>
        <v>49944</v>
      </c>
      <c r="E28" s="1">
        <f t="shared" si="1"/>
        <v>-7699</v>
      </c>
      <c r="F28" s="1">
        <f t="shared" si="2"/>
        <v>-9125.5555555555547</v>
      </c>
    </row>
    <row r="29" spans="1:6" x14ac:dyDescent="0.45">
      <c r="A29">
        <v>10</v>
      </c>
      <c r="B29" s="3" t="s">
        <v>4</v>
      </c>
      <c r="C29" s="3">
        <v>53210</v>
      </c>
      <c r="D29" s="1">
        <f t="shared" si="0"/>
        <v>47922.666666666664</v>
      </c>
      <c r="E29" s="1">
        <f t="shared" si="1"/>
        <v>5287.3333333333358</v>
      </c>
      <c r="F29" s="1">
        <f t="shared" si="2"/>
        <v>9408.1111111111113</v>
      </c>
    </row>
    <row r="30" spans="1:6" x14ac:dyDescent="0.45">
      <c r="A30">
        <v>10</v>
      </c>
      <c r="B30" s="3" t="s">
        <v>5</v>
      </c>
      <c r="C30" s="3">
        <v>50419</v>
      </c>
      <c r="D30" s="1">
        <f t="shared" si="0"/>
        <v>48624.666666666664</v>
      </c>
      <c r="E30" s="1">
        <f t="shared" si="1"/>
        <v>1794.3333333333358</v>
      </c>
      <c r="F30" s="1">
        <f t="shared" si="2"/>
        <v>373.88888888889051</v>
      </c>
    </row>
    <row r="31" spans="1:6" x14ac:dyDescent="0.45">
      <c r="A31">
        <v>10</v>
      </c>
      <c r="B31" s="3" t="s">
        <v>6</v>
      </c>
      <c r="C31" s="3">
        <v>41906</v>
      </c>
      <c r="D31" s="1">
        <f t="shared" si="0"/>
        <v>48511.666666666664</v>
      </c>
      <c r="E31" s="1">
        <f t="shared" si="1"/>
        <v>-6605.6666666666642</v>
      </c>
      <c r="F31" s="1">
        <f t="shared" si="2"/>
        <v>-6962.7777777777765</v>
      </c>
    </row>
    <row r="32" spans="1:6" x14ac:dyDescent="0.45">
      <c r="A32">
        <v>11</v>
      </c>
      <c r="B32" s="3" t="s">
        <v>4</v>
      </c>
      <c r="C32" s="3">
        <v>62290</v>
      </c>
      <c r="D32" s="1">
        <f t="shared" si="0"/>
        <v>51538.333333333336</v>
      </c>
      <c r="E32" s="1">
        <f t="shared" si="1"/>
        <v>10751.666666666664</v>
      </c>
      <c r="F32" s="1">
        <f t="shared" si="2"/>
        <v>9539</v>
      </c>
    </row>
    <row r="33" spans="1:6" x14ac:dyDescent="0.45">
      <c r="A33">
        <v>11</v>
      </c>
      <c r="B33" s="3" t="s">
        <v>5</v>
      </c>
      <c r="C33" s="3">
        <v>48369</v>
      </c>
      <c r="D33" s="1">
        <f t="shared" si="0"/>
        <v>50855</v>
      </c>
      <c r="E33" s="1">
        <f t="shared" si="1"/>
        <v>-2486</v>
      </c>
      <c r="F33" s="1">
        <f t="shared" si="2"/>
        <v>-341.77777777777618</v>
      </c>
    </row>
    <row r="34" spans="1:6" x14ac:dyDescent="0.45">
      <c r="A34">
        <v>11</v>
      </c>
      <c r="B34" s="3" t="s">
        <v>6</v>
      </c>
      <c r="C34" s="3">
        <v>37703</v>
      </c>
      <c r="D34" s="1">
        <f t="shared" si="0"/>
        <v>49454</v>
      </c>
      <c r="E34" s="1">
        <f t="shared" si="1"/>
        <v>-11751</v>
      </c>
      <c r="F34" s="1">
        <f t="shared" si="2"/>
        <v>-8685.2222222222208</v>
      </c>
    </row>
    <row r="35" spans="1:6" x14ac:dyDescent="0.45">
      <c r="A35">
        <v>12</v>
      </c>
      <c r="B35" s="3" t="s">
        <v>4</v>
      </c>
      <c r="C35" s="3">
        <v>60023</v>
      </c>
      <c r="D35" s="1">
        <f t="shared" si="0"/>
        <v>48698.333333333336</v>
      </c>
      <c r="E35" s="1">
        <f t="shared" si="1"/>
        <v>11324.666666666664</v>
      </c>
      <c r="F35" s="1">
        <f t="shared" si="2"/>
        <v>9121.2222222222208</v>
      </c>
    </row>
    <row r="36" spans="1:6" x14ac:dyDescent="0.45">
      <c r="A36">
        <v>12</v>
      </c>
      <c r="B36" s="3" t="s">
        <v>5</v>
      </c>
      <c r="C36" s="3">
        <v>50157</v>
      </c>
      <c r="D36" s="1">
        <f t="shared" si="0"/>
        <v>49294.333333333336</v>
      </c>
      <c r="E36" s="1">
        <f t="shared" si="1"/>
        <v>862.66666666666424</v>
      </c>
      <c r="F36" s="1">
        <f t="shared" si="2"/>
        <v>57</v>
      </c>
    </row>
    <row r="37" spans="1:6" x14ac:dyDescent="0.45">
      <c r="A37">
        <v>12</v>
      </c>
      <c r="B37" s="3" t="s">
        <v>6</v>
      </c>
      <c r="C37" s="3">
        <v>39953</v>
      </c>
      <c r="D37" s="1">
        <f t="shared" si="0"/>
        <v>50044.333333333336</v>
      </c>
      <c r="E37" s="1">
        <f t="shared" si="1"/>
        <v>-10091.333333333336</v>
      </c>
      <c r="F37" s="1">
        <f t="shared" si="2"/>
        <v>-9482.6666666666661</v>
      </c>
    </row>
    <row r="38" spans="1:6" x14ac:dyDescent="0.45">
      <c r="A38">
        <v>13</v>
      </c>
      <c r="B38" s="3" t="s">
        <v>4</v>
      </c>
      <c r="C38" s="3">
        <v>62432</v>
      </c>
      <c r="D38" s="1">
        <f t="shared" si="0"/>
        <v>50847.333333333336</v>
      </c>
      <c r="E38" s="1">
        <f t="shared" si="1"/>
        <v>11584.666666666664</v>
      </c>
      <c r="F38" s="1">
        <f t="shared" si="2"/>
        <v>11220.33333333333</v>
      </c>
    </row>
    <row r="39" spans="1:6" x14ac:dyDescent="0.45">
      <c r="A39">
        <v>13</v>
      </c>
      <c r="B39" s="3" t="s">
        <v>5</v>
      </c>
      <c r="C39" s="3">
        <v>59187</v>
      </c>
      <c r="D39" s="1">
        <f t="shared" si="0"/>
        <v>53857.333333333336</v>
      </c>
      <c r="E39" s="1">
        <f t="shared" si="1"/>
        <v>5329.6666666666642</v>
      </c>
      <c r="F39" s="1">
        <f t="shared" si="2"/>
        <v>1235.4444444444428</v>
      </c>
    </row>
    <row r="40" spans="1:6" x14ac:dyDescent="0.45">
      <c r="A40">
        <v>13</v>
      </c>
      <c r="B40" s="3" t="s">
        <v>6</v>
      </c>
      <c r="C40" s="3">
        <v>46287</v>
      </c>
      <c r="D40" s="1">
        <f t="shared" si="0"/>
        <v>55968.666666666664</v>
      </c>
      <c r="E40" s="1">
        <f t="shared" si="1"/>
        <v>-9681.6666666666642</v>
      </c>
      <c r="F40" s="1">
        <f t="shared" si="2"/>
        <v>-10508</v>
      </c>
    </row>
    <row r="41" spans="1:6" x14ac:dyDescent="0.45">
      <c r="A41">
        <v>14</v>
      </c>
      <c r="B41" s="3" t="s">
        <v>4</v>
      </c>
      <c r="C41" s="3">
        <v>55710</v>
      </c>
      <c r="D41" s="1">
        <f t="shared" si="0"/>
        <v>53728</v>
      </c>
      <c r="E41" s="1">
        <f t="shared" si="1"/>
        <v>1982</v>
      </c>
      <c r="F41" s="1">
        <f t="shared" si="2"/>
        <v>8297.1111111111095</v>
      </c>
    </row>
    <row r="42" spans="1:6" x14ac:dyDescent="0.45">
      <c r="A42">
        <v>14</v>
      </c>
      <c r="B42" s="3" t="s">
        <v>5</v>
      </c>
      <c r="C42" s="3">
        <v>53535</v>
      </c>
      <c r="D42" s="1">
        <f t="shared" si="0"/>
        <v>51844</v>
      </c>
      <c r="E42" s="1">
        <f t="shared" si="1"/>
        <v>1691</v>
      </c>
      <c r="F42" s="1">
        <f t="shared" si="2"/>
        <v>2627.777777777776</v>
      </c>
    </row>
    <row r="43" spans="1:6" x14ac:dyDescent="0.45">
      <c r="A43">
        <v>14</v>
      </c>
      <c r="B43" s="3" t="s">
        <v>6</v>
      </c>
      <c r="C43" s="3">
        <v>48377</v>
      </c>
      <c r="D43" s="1">
        <f t="shared" si="0"/>
        <v>52540.666666666664</v>
      </c>
      <c r="E43" s="1">
        <f t="shared" si="1"/>
        <v>-4163.6666666666642</v>
      </c>
      <c r="F43" s="1">
        <f t="shared" si="2"/>
        <v>-7978.8888888888878</v>
      </c>
    </row>
    <row r="44" spans="1:6" x14ac:dyDescent="0.45">
      <c r="A44">
        <v>15</v>
      </c>
      <c r="B44" s="3" t="s">
        <v>4</v>
      </c>
      <c r="C44" s="3">
        <v>57418</v>
      </c>
      <c r="D44" s="1">
        <f t="shared" si="0"/>
        <v>53110</v>
      </c>
      <c r="E44" s="1">
        <f t="shared" si="1"/>
        <v>4308</v>
      </c>
      <c r="F44" s="1">
        <f t="shared" si="2"/>
        <v>5958.2222222222217</v>
      </c>
    </row>
    <row r="45" spans="1:6" x14ac:dyDescent="0.45">
      <c r="A45">
        <v>15</v>
      </c>
      <c r="B45" s="3" t="s">
        <v>5</v>
      </c>
      <c r="C45" s="3">
        <v>43446</v>
      </c>
      <c r="D45" s="1">
        <f t="shared" si="0"/>
        <v>49747</v>
      </c>
      <c r="E45" s="1">
        <f t="shared" si="1"/>
        <v>-6301</v>
      </c>
      <c r="F45" s="1">
        <f t="shared" si="2"/>
        <v>239.88888888888809</v>
      </c>
    </row>
    <row r="46" spans="1:6" x14ac:dyDescent="0.45">
      <c r="A46">
        <v>15</v>
      </c>
      <c r="B46" s="3" t="s">
        <v>6</v>
      </c>
      <c r="C46" s="3">
        <v>42253</v>
      </c>
      <c r="D46" s="1">
        <f t="shared" si="0"/>
        <v>47705.666666666664</v>
      </c>
      <c r="E46" s="1">
        <f t="shared" si="1"/>
        <v>-5452.6666666666642</v>
      </c>
      <c r="F46" s="1">
        <f t="shared" si="2"/>
        <v>-6432.6666666666642</v>
      </c>
    </row>
    <row r="47" spans="1:6" x14ac:dyDescent="0.45">
      <c r="A47">
        <v>16</v>
      </c>
      <c r="B47" s="3" t="s">
        <v>4</v>
      </c>
      <c r="C47" s="3">
        <v>51482</v>
      </c>
      <c r="D47" s="1">
        <f t="shared" si="0"/>
        <v>45727</v>
      </c>
      <c r="E47" s="1">
        <f t="shared" si="1"/>
        <v>5755</v>
      </c>
      <c r="F47" s="1">
        <f t="shared" si="2"/>
        <v>4015</v>
      </c>
    </row>
    <row r="48" spans="1:6" x14ac:dyDescent="0.45">
      <c r="A48">
        <v>16</v>
      </c>
      <c r="B48" s="3" t="s">
        <v>5</v>
      </c>
      <c r="C48" s="3">
        <v>44137</v>
      </c>
      <c r="D48" s="1">
        <f t="shared" si="0"/>
        <v>45957.333333333336</v>
      </c>
      <c r="E48" s="1">
        <f t="shared" si="1"/>
        <v>-1820.3333333333358</v>
      </c>
      <c r="F48" s="1">
        <f t="shared" si="2"/>
        <v>-2143.4444444444453</v>
      </c>
    </row>
    <row r="49" spans="1:6" x14ac:dyDescent="0.45">
      <c r="A49">
        <v>16</v>
      </c>
      <c r="B49" s="3" t="s">
        <v>6</v>
      </c>
      <c r="C49" s="3">
        <v>35319</v>
      </c>
      <c r="D49" s="1">
        <f t="shared" si="0"/>
        <v>43646</v>
      </c>
      <c r="E49" s="1">
        <f t="shared" si="1"/>
        <v>-8327</v>
      </c>
      <c r="F49" s="1">
        <f t="shared" si="2"/>
        <v>-5981.1111111111095</v>
      </c>
    </row>
    <row r="50" spans="1:6" x14ac:dyDescent="0.45">
      <c r="A50">
        <v>17</v>
      </c>
      <c r="B50" s="3" t="s">
        <v>4</v>
      </c>
      <c r="C50" s="3">
        <v>53248</v>
      </c>
      <c r="D50" s="1">
        <f t="shared" si="0"/>
        <v>44234.666666666664</v>
      </c>
      <c r="E50" s="1">
        <f t="shared" si="1"/>
        <v>9013.3333333333358</v>
      </c>
      <c r="F50" s="1">
        <f t="shared" si="2"/>
        <v>6358.7777777777783</v>
      </c>
    </row>
    <row r="51" spans="1:6" x14ac:dyDescent="0.45">
      <c r="A51">
        <v>17</v>
      </c>
      <c r="B51" s="3" t="s">
        <v>5</v>
      </c>
      <c r="C51" s="3">
        <v>50029</v>
      </c>
      <c r="D51" s="1">
        <f t="shared" si="0"/>
        <v>46198.666666666664</v>
      </c>
      <c r="E51" s="1">
        <f t="shared" si="1"/>
        <v>3830.3333333333358</v>
      </c>
      <c r="F51" s="1">
        <f t="shared" si="2"/>
        <v>-1430.3333333333333</v>
      </c>
    </row>
    <row r="52" spans="1:6" x14ac:dyDescent="0.45">
      <c r="A52">
        <v>17</v>
      </c>
      <c r="B52" s="3" t="s">
        <v>6</v>
      </c>
      <c r="C52" s="3">
        <v>36739</v>
      </c>
      <c r="D52" s="1">
        <f t="shared" si="0"/>
        <v>46672</v>
      </c>
      <c r="E52" s="1">
        <f t="shared" si="1"/>
        <v>-9933</v>
      </c>
      <c r="F52" s="1">
        <f t="shared" si="2"/>
        <v>-7904.2222222222217</v>
      </c>
    </row>
    <row r="53" spans="1:6" x14ac:dyDescent="0.45">
      <c r="A53">
        <v>18</v>
      </c>
      <c r="B53" s="3" t="s">
        <v>4</v>
      </c>
      <c r="C53" s="3">
        <v>47485</v>
      </c>
      <c r="D53" s="1">
        <f t="shared" si="0"/>
        <v>44751</v>
      </c>
      <c r="E53" s="1">
        <f t="shared" si="1"/>
        <v>2734</v>
      </c>
      <c r="F53" s="1">
        <f t="shared" si="2"/>
        <v>5834.1111111111122</v>
      </c>
    </row>
    <row r="54" spans="1:6" x14ac:dyDescent="0.45">
      <c r="A54">
        <v>18</v>
      </c>
      <c r="B54" s="3" t="s">
        <v>5</v>
      </c>
      <c r="C54" s="3">
        <v>42774</v>
      </c>
      <c r="D54" s="1">
        <f t="shared" si="0"/>
        <v>42332.666666666664</v>
      </c>
      <c r="E54" s="1">
        <f t="shared" si="1"/>
        <v>441.33333333333576</v>
      </c>
      <c r="F54" s="1">
        <f t="shared" si="2"/>
        <v>817.11111111111188</v>
      </c>
    </row>
    <row r="55" spans="1:6" x14ac:dyDescent="0.45">
      <c r="A55">
        <v>18</v>
      </c>
      <c r="B55" s="3" t="s">
        <v>6</v>
      </c>
      <c r="C55" s="3">
        <v>33394</v>
      </c>
      <c r="D55" s="1">
        <f t="shared" si="0"/>
        <v>41217.666666666664</v>
      </c>
      <c r="E55" s="1">
        <f t="shared" si="1"/>
        <v>-7823.6666666666642</v>
      </c>
      <c r="F55" s="1">
        <f t="shared" si="2"/>
        <v>-8694.5555555555547</v>
      </c>
    </row>
    <row r="56" spans="1:6" x14ac:dyDescent="0.45">
      <c r="A56">
        <v>19</v>
      </c>
      <c r="B56" s="3" t="s">
        <v>4</v>
      </c>
      <c r="C56" s="3">
        <v>47090</v>
      </c>
      <c r="D56" s="1">
        <f t="shared" si="0"/>
        <v>41086</v>
      </c>
      <c r="E56" s="1">
        <f t="shared" si="1"/>
        <v>6004</v>
      </c>
      <c r="F56" s="1">
        <f t="shared" si="2"/>
        <v>5917.1111111111122</v>
      </c>
    </row>
    <row r="57" spans="1:6" x14ac:dyDescent="0.45">
      <c r="A57">
        <v>19</v>
      </c>
      <c r="B57" s="3" t="s">
        <v>5</v>
      </c>
      <c r="C57" s="3">
        <v>41112</v>
      </c>
      <c r="D57" s="1">
        <f t="shared" si="0"/>
        <v>40532</v>
      </c>
      <c r="E57" s="1">
        <f t="shared" si="1"/>
        <v>580</v>
      </c>
      <c r="F57" s="1">
        <f t="shared" si="2"/>
        <v>1617.2222222222238</v>
      </c>
    </row>
    <row r="58" spans="1:6" x14ac:dyDescent="0.45">
      <c r="A58">
        <v>19</v>
      </c>
      <c r="B58" s="3" t="s">
        <v>6</v>
      </c>
      <c r="C58" s="3">
        <v>30575</v>
      </c>
      <c r="D58" s="1">
        <f t="shared" si="0"/>
        <v>39592.333333333336</v>
      </c>
      <c r="E58" s="1">
        <f t="shared" si="1"/>
        <v>-9017.3333333333358</v>
      </c>
      <c r="F58" s="1">
        <f t="shared" si="2"/>
        <v>-8924.6666666666661</v>
      </c>
    </row>
    <row r="59" spans="1:6" x14ac:dyDescent="0.45">
      <c r="A59">
        <v>20</v>
      </c>
      <c r="B59" s="3" t="s">
        <v>4</v>
      </c>
      <c r="C59" s="3">
        <v>45449</v>
      </c>
      <c r="D59" s="1">
        <f t="shared" si="0"/>
        <v>39045.333333333336</v>
      </c>
      <c r="E59" s="1">
        <f t="shared" si="1"/>
        <v>6403.6666666666642</v>
      </c>
      <c r="F59" s="6">
        <f t="shared" si="2"/>
        <v>5047.2222222222217</v>
      </c>
    </row>
    <row r="60" spans="1:6" x14ac:dyDescent="0.45">
      <c r="A60">
        <v>20</v>
      </c>
      <c r="B60" s="3" t="s">
        <v>5</v>
      </c>
      <c r="C60" s="3">
        <v>41100</v>
      </c>
      <c r="D60" s="1">
        <f t="shared" si="0"/>
        <v>39041.333333333336</v>
      </c>
      <c r="E60" s="1">
        <f t="shared" si="1"/>
        <v>2058.6666666666642</v>
      </c>
      <c r="F60" s="6">
        <f t="shared" si="2"/>
        <v>1026.6666666666667</v>
      </c>
    </row>
    <row r="61" spans="1:6" x14ac:dyDescent="0.45">
      <c r="A61">
        <v>20</v>
      </c>
      <c r="B61" s="3" t="s">
        <v>6</v>
      </c>
      <c r="C61" s="3">
        <v>28689</v>
      </c>
      <c r="D61" s="1">
        <f t="shared" si="0"/>
        <v>38412.666666666664</v>
      </c>
      <c r="E61" s="1">
        <f t="shared" si="1"/>
        <v>-9723.6666666666642</v>
      </c>
      <c r="F61" s="6">
        <f t="shared" si="2"/>
        <v>-8854.8888888888887</v>
      </c>
    </row>
  </sheetData>
  <pageMargins left="0.7" right="0.7" top="0.78740157499999996" bottom="0.78740157499999996" header="0.3" footer="0.3"/>
  <ignoredErrors>
    <ignoredError sqref="D4:D6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zoomScaleNormal="100" workbookViewId="0">
      <selection activeCell="G1" sqref="G1"/>
    </sheetView>
  </sheetViews>
  <sheetFormatPr baseColWidth="10" defaultRowHeight="14.25" x14ac:dyDescent="0.45"/>
  <cols>
    <col min="1" max="1" width="8.86328125" customWidth="1"/>
    <col min="2" max="2" width="6.73046875" customWidth="1"/>
    <col min="3" max="3" width="9.3984375" customWidth="1"/>
    <col min="5" max="5" width="13.265625" customWidth="1"/>
    <col min="6" max="6" width="12.86328125" customWidth="1"/>
    <col min="7" max="7" width="15.265625" customWidth="1"/>
    <col min="10" max="10" width="15.59765625" customWidth="1"/>
  </cols>
  <sheetData>
    <row r="1" spans="1:17" ht="28.5" x14ac:dyDescent="0.45">
      <c r="A1" s="2" t="s">
        <v>0</v>
      </c>
      <c r="B1" s="2" t="s">
        <v>11</v>
      </c>
      <c r="C1" s="2" t="s">
        <v>3</v>
      </c>
      <c r="D1" s="2" t="s">
        <v>1</v>
      </c>
      <c r="E1" s="2" t="s">
        <v>12</v>
      </c>
      <c r="F1" s="2" t="s">
        <v>13</v>
      </c>
      <c r="G1" s="2" t="s">
        <v>73</v>
      </c>
      <c r="I1" t="s">
        <v>14</v>
      </c>
    </row>
    <row r="2" spans="1:17" ht="14.65" thickBot="1" x14ac:dyDescent="0.5">
      <c r="A2">
        <v>40</v>
      </c>
      <c r="B2">
        <v>14</v>
      </c>
      <c r="C2" s="7" t="s">
        <v>4</v>
      </c>
      <c r="D2">
        <v>55710</v>
      </c>
      <c r="E2" s="1">
        <f>$J$17+$J$18*A2</f>
        <v>52721.350649350665</v>
      </c>
      <c r="F2" s="1">
        <f>D2-E2</f>
        <v>2988.6493506493352</v>
      </c>
      <c r="G2" s="1"/>
    </row>
    <row r="3" spans="1:17" x14ac:dyDescent="0.45">
      <c r="A3">
        <v>41</v>
      </c>
      <c r="B3">
        <v>14</v>
      </c>
      <c r="C3" s="7" t="s">
        <v>5</v>
      </c>
      <c r="D3">
        <v>53535</v>
      </c>
      <c r="E3" s="1">
        <f t="shared" ref="E3:E22" si="0">$J$17+$J$18*A3</f>
        <v>51874.744155844171</v>
      </c>
      <c r="F3" s="1">
        <f t="shared" ref="F3:F22" si="1">D3-E3</f>
        <v>1660.2558441558285</v>
      </c>
      <c r="G3" s="1"/>
      <c r="I3" s="11" t="s">
        <v>15</v>
      </c>
      <c r="J3" s="11"/>
    </row>
    <row r="4" spans="1:17" x14ac:dyDescent="0.45">
      <c r="A4">
        <v>42</v>
      </c>
      <c r="B4">
        <v>14</v>
      </c>
      <c r="C4" s="7" t="s">
        <v>6</v>
      </c>
      <c r="D4">
        <v>48377</v>
      </c>
      <c r="E4" s="1">
        <f t="shared" si="0"/>
        <v>51028.137662337678</v>
      </c>
      <c r="F4" s="1">
        <f t="shared" si="1"/>
        <v>-2651.1376623376782</v>
      </c>
      <c r="G4" s="1"/>
      <c r="I4" s="8" t="s">
        <v>16</v>
      </c>
      <c r="J4" s="8">
        <v>0.65046694400947913</v>
      </c>
    </row>
    <row r="5" spans="1:17" x14ac:dyDescent="0.45">
      <c r="A5">
        <v>43</v>
      </c>
      <c r="B5">
        <v>15</v>
      </c>
      <c r="C5" s="7" t="s">
        <v>4</v>
      </c>
      <c r="D5">
        <v>57418</v>
      </c>
      <c r="E5" s="1">
        <f t="shared" si="0"/>
        <v>50181.531168831185</v>
      </c>
      <c r="F5" s="1">
        <f t="shared" si="1"/>
        <v>7236.4688311688151</v>
      </c>
      <c r="G5" s="1"/>
      <c r="I5" s="8" t="s">
        <v>17</v>
      </c>
      <c r="J5" s="8">
        <v>0.42310724524903087</v>
      </c>
    </row>
    <row r="6" spans="1:17" x14ac:dyDescent="0.45">
      <c r="A6">
        <v>44</v>
      </c>
      <c r="B6">
        <v>15</v>
      </c>
      <c r="C6" s="7" t="s">
        <v>5</v>
      </c>
      <c r="D6">
        <v>43446</v>
      </c>
      <c r="E6" s="1">
        <f t="shared" si="0"/>
        <v>49334.924675324692</v>
      </c>
      <c r="F6" s="1">
        <f t="shared" si="1"/>
        <v>-5888.9246753246916</v>
      </c>
      <c r="G6" s="1"/>
      <c r="I6" s="8" t="s">
        <v>18</v>
      </c>
      <c r="J6" s="8">
        <v>0.39274446868319035</v>
      </c>
    </row>
    <row r="7" spans="1:17" x14ac:dyDescent="0.45">
      <c r="A7">
        <v>45</v>
      </c>
      <c r="B7">
        <v>15</v>
      </c>
      <c r="C7" s="7" t="s">
        <v>6</v>
      </c>
      <c r="D7">
        <v>42253</v>
      </c>
      <c r="E7" s="1">
        <f t="shared" si="0"/>
        <v>48488.318181818198</v>
      </c>
      <c r="F7" s="1">
        <f t="shared" si="1"/>
        <v>-6235.3181818181984</v>
      </c>
      <c r="G7" s="1"/>
      <c r="I7" s="8" t="s">
        <v>19</v>
      </c>
      <c r="J7" s="8">
        <v>6293.2135421430758</v>
      </c>
    </row>
    <row r="8" spans="1:17" ht="14.65" thickBot="1" x14ac:dyDescent="0.5">
      <c r="A8">
        <v>46</v>
      </c>
      <c r="B8">
        <v>16</v>
      </c>
      <c r="C8" s="7" t="s">
        <v>4</v>
      </c>
      <c r="D8">
        <v>51482</v>
      </c>
      <c r="E8" s="1">
        <f t="shared" si="0"/>
        <v>47641.711688311705</v>
      </c>
      <c r="F8" s="1">
        <f t="shared" si="1"/>
        <v>3840.2883116882949</v>
      </c>
      <c r="G8" s="1">
        <f>AVERAGE(F2,F5,F8)</f>
        <v>4688.4688311688151</v>
      </c>
      <c r="I8" s="9" t="s">
        <v>20</v>
      </c>
      <c r="J8" s="9">
        <v>21</v>
      </c>
    </row>
    <row r="9" spans="1:17" x14ac:dyDescent="0.45">
      <c r="A9">
        <v>47</v>
      </c>
      <c r="B9">
        <v>16</v>
      </c>
      <c r="C9" s="7" t="s">
        <v>5</v>
      </c>
      <c r="D9">
        <v>44137</v>
      </c>
      <c r="E9" s="1">
        <f t="shared" si="0"/>
        <v>46795.105194805212</v>
      </c>
      <c r="F9" s="1">
        <f t="shared" si="1"/>
        <v>-2658.1051948052118</v>
      </c>
      <c r="G9" s="1">
        <f t="shared" ref="G9:G22" si="2">AVERAGE(F3,F6,F9)</f>
        <v>-2295.5913419913581</v>
      </c>
    </row>
    <row r="10" spans="1:17" ht="14.65" thickBot="1" x14ac:dyDescent="0.5">
      <c r="A10">
        <v>48</v>
      </c>
      <c r="B10">
        <v>16</v>
      </c>
      <c r="C10" s="7" t="s">
        <v>6</v>
      </c>
      <c r="D10">
        <v>35319</v>
      </c>
      <c r="E10" s="1">
        <f t="shared" si="0"/>
        <v>45948.498701298711</v>
      </c>
      <c r="F10" s="1">
        <f t="shared" si="1"/>
        <v>-10629.498701298711</v>
      </c>
      <c r="G10" s="1">
        <f t="shared" si="2"/>
        <v>-6505.3181818181956</v>
      </c>
      <c r="I10" t="s">
        <v>21</v>
      </c>
    </row>
    <row r="11" spans="1:17" x14ac:dyDescent="0.45">
      <c r="A11">
        <v>49</v>
      </c>
      <c r="B11">
        <v>17</v>
      </c>
      <c r="C11" s="7" t="s">
        <v>4</v>
      </c>
      <c r="D11">
        <v>53248</v>
      </c>
      <c r="E11" s="1">
        <f t="shared" si="0"/>
        <v>45101.892207792218</v>
      </c>
      <c r="F11" s="1">
        <f t="shared" si="1"/>
        <v>8146.107792207782</v>
      </c>
      <c r="G11" s="1">
        <f t="shared" si="2"/>
        <v>6407.6216450216307</v>
      </c>
      <c r="I11" s="10"/>
      <c r="J11" s="10" t="s">
        <v>26</v>
      </c>
      <c r="K11" s="10" t="s">
        <v>27</v>
      </c>
      <c r="L11" s="10" t="s">
        <v>28</v>
      </c>
      <c r="M11" s="10" t="s">
        <v>29</v>
      </c>
      <c r="N11" s="10" t="s">
        <v>30</v>
      </c>
    </row>
    <row r="12" spans="1:17" x14ac:dyDescent="0.45">
      <c r="A12">
        <v>50</v>
      </c>
      <c r="B12">
        <v>17</v>
      </c>
      <c r="C12" s="7" t="s">
        <v>5</v>
      </c>
      <c r="D12">
        <v>50029</v>
      </c>
      <c r="E12" s="1">
        <f t="shared" si="0"/>
        <v>44255.285714285725</v>
      </c>
      <c r="F12" s="1">
        <f t="shared" si="1"/>
        <v>5773.7142857142753</v>
      </c>
      <c r="G12" s="1">
        <f t="shared" si="2"/>
        <v>-924.43852813854267</v>
      </c>
      <c r="I12" s="8" t="s">
        <v>22</v>
      </c>
      <c r="J12" s="8">
        <v>1</v>
      </c>
      <c r="K12" s="8">
        <v>551891767.23246729</v>
      </c>
      <c r="L12" s="8">
        <v>551891767.23246729</v>
      </c>
      <c r="M12" s="8">
        <v>13.935064348661907</v>
      </c>
      <c r="N12" s="8">
        <v>1.4096865087413655E-3</v>
      </c>
    </row>
    <row r="13" spans="1:17" x14ac:dyDescent="0.45">
      <c r="A13">
        <v>51</v>
      </c>
      <c r="B13">
        <v>17</v>
      </c>
      <c r="C13" s="7" t="s">
        <v>6</v>
      </c>
      <c r="D13">
        <v>36739</v>
      </c>
      <c r="E13" s="1">
        <f t="shared" si="0"/>
        <v>43408.679220779231</v>
      </c>
      <c r="F13" s="1">
        <f t="shared" si="1"/>
        <v>-6669.6792207792314</v>
      </c>
      <c r="G13" s="1">
        <f t="shared" si="2"/>
        <v>-7844.832034632047</v>
      </c>
      <c r="I13" s="8" t="s">
        <v>23</v>
      </c>
      <c r="J13" s="8">
        <v>19</v>
      </c>
      <c r="K13" s="8">
        <v>752486197.05324686</v>
      </c>
      <c r="L13" s="8">
        <v>39604536.687012993</v>
      </c>
      <c r="M13" s="8"/>
      <c r="N13" s="8"/>
    </row>
    <row r="14" spans="1:17" ht="14.65" thickBot="1" x14ac:dyDescent="0.5">
      <c r="A14">
        <v>52</v>
      </c>
      <c r="B14">
        <v>18</v>
      </c>
      <c r="C14" s="7" t="s">
        <v>4</v>
      </c>
      <c r="D14">
        <v>47485</v>
      </c>
      <c r="E14" s="1">
        <f t="shared" si="0"/>
        <v>42562.072727272738</v>
      </c>
      <c r="F14" s="1">
        <f t="shared" si="1"/>
        <v>4922.9272727272619</v>
      </c>
      <c r="G14" s="1">
        <f t="shared" si="2"/>
        <v>5636.4411255411133</v>
      </c>
      <c r="I14" s="9" t="s">
        <v>24</v>
      </c>
      <c r="J14" s="9">
        <v>20</v>
      </c>
      <c r="K14" s="9">
        <v>1304377964.2857141</v>
      </c>
      <c r="L14" s="9"/>
      <c r="M14" s="9"/>
      <c r="N14" s="9"/>
    </row>
    <row r="15" spans="1:17" ht="14.65" thickBot="1" x14ac:dyDescent="0.5">
      <c r="A15">
        <v>53</v>
      </c>
      <c r="B15">
        <v>18</v>
      </c>
      <c r="C15" s="7" t="s">
        <v>5</v>
      </c>
      <c r="D15">
        <v>42774</v>
      </c>
      <c r="E15" s="1">
        <f t="shared" si="0"/>
        <v>41715.466233766245</v>
      </c>
      <c r="F15" s="1">
        <f t="shared" si="1"/>
        <v>1058.5337662337552</v>
      </c>
      <c r="G15" s="1">
        <f t="shared" si="2"/>
        <v>1391.3809523809396</v>
      </c>
    </row>
    <row r="16" spans="1:17" x14ac:dyDescent="0.45">
      <c r="A16">
        <v>54</v>
      </c>
      <c r="B16">
        <v>18</v>
      </c>
      <c r="C16" s="7" t="s">
        <v>6</v>
      </c>
      <c r="D16">
        <v>33394</v>
      </c>
      <c r="E16" s="1">
        <f t="shared" si="0"/>
        <v>40868.859740259752</v>
      </c>
      <c r="F16" s="1">
        <f t="shared" si="1"/>
        <v>-7474.8597402597516</v>
      </c>
      <c r="G16" s="1">
        <f t="shared" si="2"/>
        <v>-8258.0125541125653</v>
      </c>
      <c r="I16" s="10"/>
      <c r="J16" s="10" t="s">
        <v>31</v>
      </c>
      <c r="K16" s="10" t="s">
        <v>19</v>
      </c>
      <c r="L16" s="10" t="s">
        <v>32</v>
      </c>
      <c r="M16" s="10" t="s">
        <v>33</v>
      </c>
      <c r="N16" s="10" t="s">
        <v>34</v>
      </c>
      <c r="O16" s="10" t="s">
        <v>35</v>
      </c>
      <c r="P16" s="10" t="s">
        <v>36</v>
      </c>
      <c r="Q16" s="10" t="s">
        <v>37</v>
      </c>
    </row>
    <row r="17" spans="1:17" x14ac:dyDescent="0.45">
      <c r="A17">
        <v>55</v>
      </c>
      <c r="B17">
        <v>19</v>
      </c>
      <c r="C17" s="7" t="s">
        <v>4</v>
      </c>
      <c r="D17">
        <v>47090</v>
      </c>
      <c r="E17" s="1">
        <f t="shared" si="0"/>
        <v>40022.253246753258</v>
      </c>
      <c r="F17" s="1">
        <f t="shared" si="1"/>
        <v>7067.7467532467417</v>
      </c>
      <c r="G17" s="1">
        <f t="shared" si="2"/>
        <v>6712.2606060605949</v>
      </c>
      <c r="I17" s="8" t="s">
        <v>25</v>
      </c>
      <c r="J17" s="8">
        <v>86585.610389610403</v>
      </c>
      <c r="K17" s="8">
        <v>11422.437935622442</v>
      </c>
      <c r="L17" s="8">
        <v>7.5803091141849226</v>
      </c>
      <c r="M17" s="8">
        <v>3.6961385056674633E-7</v>
      </c>
      <c r="N17" s="8">
        <v>62678.173030366641</v>
      </c>
      <c r="O17" s="8">
        <v>110493.04774885417</v>
      </c>
      <c r="P17" s="8">
        <v>62678.173030366641</v>
      </c>
      <c r="Q17" s="8">
        <v>110493.04774885417</v>
      </c>
    </row>
    <row r="18" spans="1:17" ht="14.65" thickBot="1" x14ac:dyDescent="0.5">
      <c r="A18">
        <v>56</v>
      </c>
      <c r="B18">
        <v>19</v>
      </c>
      <c r="C18" s="7" t="s">
        <v>5</v>
      </c>
      <c r="D18">
        <v>41112</v>
      </c>
      <c r="E18" s="1">
        <f t="shared" si="0"/>
        <v>39175.646753246765</v>
      </c>
      <c r="F18" s="1">
        <f t="shared" si="1"/>
        <v>1936.353246753235</v>
      </c>
      <c r="G18" s="1">
        <f t="shared" si="2"/>
        <v>2922.8670995670886</v>
      </c>
      <c r="I18" s="9" t="s">
        <v>0</v>
      </c>
      <c r="J18" s="9">
        <v>-846.60649350649351</v>
      </c>
      <c r="K18" s="9">
        <v>226.79167363438853</v>
      </c>
      <c r="L18" s="9">
        <v>-3.7329699099593494</v>
      </c>
      <c r="M18" s="9">
        <v>1.4096865087413627E-3</v>
      </c>
      <c r="N18" s="9">
        <v>-1321.2869217627876</v>
      </c>
      <c r="O18" s="9">
        <v>-371.92606525019949</v>
      </c>
      <c r="P18" s="9">
        <v>-1321.2869217627876</v>
      </c>
      <c r="Q18" s="9">
        <v>-371.92606525019949</v>
      </c>
    </row>
    <row r="19" spans="1:17" x14ac:dyDescent="0.45">
      <c r="A19">
        <v>57</v>
      </c>
      <c r="B19">
        <v>19</v>
      </c>
      <c r="C19" s="7" t="s">
        <v>6</v>
      </c>
      <c r="D19">
        <v>30575</v>
      </c>
      <c r="E19" s="1">
        <f t="shared" si="0"/>
        <v>38329.040259740272</v>
      </c>
      <c r="F19" s="1">
        <f t="shared" si="1"/>
        <v>-7754.0402597402717</v>
      </c>
      <c r="G19" s="1">
        <f t="shared" si="2"/>
        <v>-7299.5264069264185</v>
      </c>
    </row>
    <row r="20" spans="1:17" x14ac:dyDescent="0.45">
      <c r="A20">
        <v>58</v>
      </c>
      <c r="B20">
        <v>20</v>
      </c>
      <c r="C20" s="7" t="s">
        <v>4</v>
      </c>
      <c r="D20">
        <v>45449</v>
      </c>
      <c r="E20" s="1">
        <f t="shared" si="0"/>
        <v>37482.433766233778</v>
      </c>
      <c r="F20" s="1">
        <f t="shared" si="1"/>
        <v>7966.5662337662216</v>
      </c>
      <c r="G20" s="37">
        <f t="shared" si="2"/>
        <v>6652.4134199134087</v>
      </c>
    </row>
    <row r="21" spans="1:17" x14ac:dyDescent="0.45">
      <c r="A21">
        <v>59</v>
      </c>
      <c r="B21">
        <v>20</v>
      </c>
      <c r="C21" s="7" t="s">
        <v>5</v>
      </c>
      <c r="D21">
        <v>41100</v>
      </c>
      <c r="E21" s="1">
        <f t="shared" si="0"/>
        <v>36635.827272727285</v>
      </c>
      <c r="F21" s="1">
        <f t="shared" si="1"/>
        <v>4464.1727272727148</v>
      </c>
      <c r="G21" s="37">
        <f t="shared" si="2"/>
        <v>2486.353246753235</v>
      </c>
    </row>
    <row r="22" spans="1:17" x14ac:dyDescent="0.45">
      <c r="A22">
        <v>60</v>
      </c>
      <c r="B22">
        <v>20</v>
      </c>
      <c r="C22" s="7" t="s">
        <v>6</v>
      </c>
      <c r="D22">
        <v>28689</v>
      </c>
      <c r="E22" s="1">
        <f t="shared" si="0"/>
        <v>35789.220779220792</v>
      </c>
      <c r="F22" s="1">
        <f t="shared" si="1"/>
        <v>-7100.2207792207919</v>
      </c>
      <c r="G22" s="37">
        <f t="shared" si="2"/>
        <v>-7443.0402597402717</v>
      </c>
    </row>
    <row r="23" spans="1:17" x14ac:dyDescent="0.45">
      <c r="A23">
        <v>61</v>
      </c>
      <c r="B23">
        <v>21</v>
      </c>
      <c r="C23" s="7" t="s">
        <v>4</v>
      </c>
    </row>
    <row r="24" spans="1:17" x14ac:dyDescent="0.45">
      <c r="A24">
        <v>62</v>
      </c>
      <c r="B24">
        <v>21</v>
      </c>
      <c r="C24" s="7" t="s">
        <v>5</v>
      </c>
    </row>
    <row r="25" spans="1:17" x14ac:dyDescent="0.45">
      <c r="A25">
        <v>63</v>
      </c>
      <c r="B25">
        <v>21</v>
      </c>
      <c r="C25" s="7" t="s">
        <v>6</v>
      </c>
    </row>
    <row r="26" spans="1:17" x14ac:dyDescent="0.45">
      <c r="A26">
        <v>64</v>
      </c>
      <c r="B26">
        <v>22</v>
      </c>
      <c r="C26" s="7" t="s">
        <v>4</v>
      </c>
    </row>
    <row r="27" spans="1:17" x14ac:dyDescent="0.45">
      <c r="A27">
        <v>65</v>
      </c>
      <c r="B27">
        <v>22</v>
      </c>
      <c r="C27" s="7" t="s">
        <v>5</v>
      </c>
    </row>
    <row r="28" spans="1:17" x14ac:dyDescent="0.45">
      <c r="A28">
        <v>66</v>
      </c>
      <c r="B28">
        <v>22</v>
      </c>
      <c r="C28" s="7" t="s">
        <v>6</v>
      </c>
    </row>
    <row r="29" spans="1:17" x14ac:dyDescent="0.45">
      <c r="A29">
        <v>67</v>
      </c>
      <c r="B29">
        <v>23</v>
      </c>
      <c r="C29" s="7" t="s">
        <v>4</v>
      </c>
    </row>
    <row r="30" spans="1:17" x14ac:dyDescent="0.45">
      <c r="A30">
        <v>68</v>
      </c>
      <c r="B30">
        <v>23</v>
      </c>
      <c r="C30" s="7" t="s">
        <v>5</v>
      </c>
    </row>
    <row r="31" spans="1:17" x14ac:dyDescent="0.45">
      <c r="A31">
        <v>69</v>
      </c>
      <c r="B31">
        <v>23</v>
      </c>
      <c r="C31" s="7" t="s">
        <v>6</v>
      </c>
    </row>
    <row r="32" spans="1:17" x14ac:dyDescent="0.45">
      <c r="A32">
        <v>70</v>
      </c>
      <c r="B32">
        <v>24</v>
      </c>
      <c r="C32" s="7" t="s">
        <v>4</v>
      </c>
      <c r="E32" s="38">
        <f>$J$17+($J$18*A32)</f>
        <v>27323.155844155859</v>
      </c>
      <c r="G32" s="14">
        <f>E32+G20</f>
        <v>33975.569264069265</v>
      </c>
    </row>
    <row r="33" spans="1:7" x14ac:dyDescent="0.45">
      <c r="A33">
        <v>71</v>
      </c>
      <c r="B33">
        <v>24</v>
      </c>
      <c r="C33" s="7" t="s">
        <v>5</v>
      </c>
      <c r="E33" s="38">
        <f>$J$17+($J$18*A33)</f>
        <v>26476.549350649366</v>
      </c>
      <c r="G33" s="14">
        <f>E33+G21</f>
        <v>28962.902597402601</v>
      </c>
    </row>
    <row r="34" spans="1:7" x14ac:dyDescent="0.45">
      <c r="A34">
        <v>72</v>
      </c>
      <c r="B34">
        <v>24</v>
      </c>
      <c r="C34" s="7" t="s">
        <v>6</v>
      </c>
      <c r="E34" s="38">
        <f>$J$17+($J$18*A34)</f>
        <v>25629.942857142873</v>
      </c>
      <c r="G34" s="14">
        <f>E34+G22</f>
        <v>18186.902597402601</v>
      </c>
    </row>
    <row r="35" spans="1:7" x14ac:dyDescent="0.45">
      <c r="E35" s="13" t="s">
        <v>38</v>
      </c>
      <c r="G35" s="12" t="s">
        <v>39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showGridLines="0" zoomScaleNormal="100" workbookViewId="0">
      <selection activeCell="I37" sqref="I37"/>
    </sheetView>
  </sheetViews>
  <sheetFormatPr baseColWidth="10" defaultRowHeight="14.25" x14ac:dyDescent="0.45"/>
  <cols>
    <col min="2" max="2" width="8.3984375" customWidth="1"/>
    <col min="3" max="3" width="11.3984375" style="3"/>
    <col min="4" max="4" width="13.1328125" style="3" customWidth="1"/>
    <col min="6" max="6" width="12.265625" customWidth="1"/>
    <col min="7" max="7" width="17.73046875" customWidth="1"/>
    <col min="8" max="8" width="14.3984375" customWidth="1"/>
    <col min="9" max="9" width="16.265625" customWidth="1"/>
    <col min="10" max="10" width="29.59765625" customWidth="1"/>
    <col min="11" max="11" width="17" bestFit="1" customWidth="1"/>
    <col min="12" max="12" width="17.3984375" customWidth="1"/>
  </cols>
  <sheetData>
    <row r="1" spans="1:18" ht="35.25" customHeight="1" x14ac:dyDescent="0.45">
      <c r="A1" s="2" t="s">
        <v>0</v>
      </c>
      <c r="B1" s="2" t="s">
        <v>11</v>
      </c>
      <c r="C1" s="2" t="s">
        <v>3</v>
      </c>
      <c r="D1" s="2" t="s">
        <v>1</v>
      </c>
      <c r="E1" s="2" t="s">
        <v>12</v>
      </c>
      <c r="F1" s="2" t="s">
        <v>13</v>
      </c>
      <c r="G1" s="2" t="s">
        <v>73</v>
      </c>
      <c r="H1" s="2" t="s">
        <v>38</v>
      </c>
      <c r="I1" s="2" t="s">
        <v>39</v>
      </c>
      <c r="J1" t="s">
        <v>14</v>
      </c>
    </row>
    <row r="2" spans="1:18" ht="14.65" thickBot="1" x14ac:dyDescent="0.5">
      <c r="A2">
        <v>1</v>
      </c>
      <c r="B2">
        <v>1</v>
      </c>
      <c r="C2" s="3" t="s">
        <v>4</v>
      </c>
      <c r="D2" s="3">
        <v>43720</v>
      </c>
      <c r="E2">
        <f>$K$17+$K$18*A2</f>
        <v>34571.058064516124</v>
      </c>
      <c r="F2" s="1">
        <f t="shared" ref="F2:F3" si="0">D2-E2</f>
        <v>9148.9419354838756</v>
      </c>
    </row>
    <row r="3" spans="1:18" x14ac:dyDescent="0.45">
      <c r="A3">
        <v>2</v>
      </c>
      <c r="B3">
        <v>1</v>
      </c>
      <c r="C3" s="3" t="s">
        <v>5</v>
      </c>
      <c r="D3" s="3">
        <v>30352</v>
      </c>
      <c r="E3">
        <f t="shared" ref="E3:E31" si="1">$K$17+$K$18*A3</f>
        <v>35058.033370411562</v>
      </c>
      <c r="F3" s="1">
        <f t="shared" si="0"/>
        <v>-4706.0333704115619</v>
      </c>
      <c r="J3" s="11" t="s">
        <v>15</v>
      </c>
      <c r="K3" s="11"/>
    </row>
    <row r="4" spans="1:18" x14ac:dyDescent="0.45">
      <c r="A4">
        <v>3</v>
      </c>
      <c r="B4">
        <v>1</v>
      </c>
      <c r="C4" s="3" t="s">
        <v>6</v>
      </c>
      <c r="D4" s="3">
        <v>25482</v>
      </c>
      <c r="E4">
        <f t="shared" si="1"/>
        <v>35545.008676307007</v>
      </c>
      <c r="F4" s="1">
        <f>D4-E4</f>
        <v>-10063.008676307007</v>
      </c>
      <c r="J4" s="8" t="s">
        <v>16</v>
      </c>
      <c r="K4" s="8">
        <v>0.41062477153550048</v>
      </c>
    </row>
    <row r="5" spans="1:18" x14ac:dyDescent="0.45">
      <c r="A5">
        <v>4</v>
      </c>
      <c r="B5">
        <v>2</v>
      </c>
      <c r="C5" s="3" t="s">
        <v>4</v>
      </c>
      <c r="D5" s="3">
        <v>47071</v>
      </c>
      <c r="E5">
        <f t="shared" si="1"/>
        <v>36031.983982202444</v>
      </c>
      <c r="F5" s="1">
        <f t="shared" ref="F5:F31" si="2">D5-E5</f>
        <v>11039.016017797556</v>
      </c>
      <c r="J5" s="8" t="s">
        <v>17</v>
      </c>
      <c r="K5" s="8">
        <v>0.16861270299858194</v>
      </c>
    </row>
    <row r="6" spans="1:18" x14ac:dyDescent="0.45">
      <c r="A6">
        <v>5</v>
      </c>
      <c r="B6">
        <v>2</v>
      </c>
      <c r="C6" s="3" t="s">
        <v>5</v>
      </c>
      <c r="D6" s="3">
        <v>36429</v>
      </c>
      <c r="E6">
        <f t="shared" si="1"/>
        <v>36518.959288097882</v>
      </c>
      <c r="F6" s="1">
        <f t="shared" si="2"/>
        <v>-89.959288097881654</v>
      </c>
      <c r="J6" s="8" t="s">
        <v>18</v>
      </c>
      <c r="K6" s="8">
        <v>0.13892029953424559</v>
      </c>
    </row>
    <row r="7" spans="1:18" x14ac:dyDescent="0.45">
      <c r="A7">
        <v>6</v>
      </c>
      <c r="B7">
        <v>2</v>
      </c>
      <c r="C7" s="3" t="s">
        <v>6</v>
      </c>
      <c r="D7" s="3">
        <v>22304</v>
      </c>
      <c r="E7">
        <f t="shared" si="1"/>
        <v>37005.934593993319</v>
      </c>
      <c r="F7" s="1">
        <f t="shared" si="2"/>
        <v>-14701.934593993319</v>
      </c>
      <c r="J7" s="8" t="s">
        <v>19</v>
      </c>
      <c r="K7" s="8">
        <v>9688.0042484977221</v>
      </c>
    </row>
    <row r="8" spans="1:18" ht="14.65" thickBot="1" x14ac:dyDescent="0.5">
      <c r="A8">
        <v>7</v>
      </c>
      <c r="B8">
        <v>3</v>
      </c>
      <c r="C8" s="3" t="s">
        <v>4</v>
      </c>
      <c r="D8" s="3">
        <v>51003</v>
      </c>
      <c r="E8">
        <f t="shared" si="1"/>
        <v>37492.909899888764</v>
      </c>
      <c r="F8" s="1">
        <f t="shared" si="2"/>
        <v>13510.090100111236</v>
      </c>
      <c r="G8" s="1">
        <f t="shared" ref="G8:G9" si="3">AVERAGE(F2,F5,F8)</f>
        <v>11232.682684464222</v>
      </c>
      <c r="J8" s="9" t="s">
        <v>20</v>
      </c>
      <c r="K8" s="9">
        <v>30</v>
      </c>
    </row>
    <row r="9" spans="1:18" x14ac:dyDescent="0.45">
      <c r="A9">
        <v>8</v>
      </c>
      <c r="B9">
        <v>3</v>
      </c>
      <c r="C9" s="3" t="s">
        <v>5</v>
      </c>
      <c r="D9" s="3">
        <v>43390</v>
      </c>
      <c r="E9">
        <f t="shared" si="1"/>
        <v>37979.885205784201</v>
      </c>
      <c r="F9" s="1">
        <f t="shared" si="2"/>
        <v>5410.1147942157986</v>
      </c>
      <c r="G9" s="1">
        <f t="shared" si="3"/>
        <v>204.707378568785</v>
      </c>
    </row>
    <row r="10" spans="1:18" ht="14.65" thickBot="1" x14ac:dyDescent="0.5">
      <c r="A10">
        <v>9</v>
      </c>
      <c r="B10">
        <v>3</v>
      </c>
      <c r="C10" s="3" t="s">
        <v>6</v>
      </c>
      <c r="D10" s="3">
        <v>24286</v>
      </c>
      <c r="E10">
        <f t="shared" si="1"/>
        <v>38466.860511679639</v>
      </c>
      <c r="F10" s="1">
        <f t="shared" si="2"/>
        <v>-14180.860511679639</v>
      </c>
      <c r="G10" s="1">
        <f>AVERAGE(F4,F7,F10)</f>
        <v>-12981.934593993321</v>
      </c>
      <c r="J10" t="s">
        <v>21</v>
      </c>
    </row>
    <row r="11" spans="1:18" x14ac:dyDescent="0.45">
      <c r="A11">
        <v>10</v>
      </c>
      <c r="B11">
        <v>4</v>
      </c>
      <c r="C11" s="3" t="s">
        <v>4</v>
      </c>
      <c r="D11" s="3">
        <v>51626</v>
      </c>
      <c r="E11">
        <f t="shared" si="1"/>
        <v>38953.835817575076</v>
      </c>
      <c r="F11" s="1">
        <f t="shared" si="2"/>
        <v>12672.164182424924</v>
      </c>
      <c r="G11" s="1">
        <f t="shared" ref="G11:G31" si="4">AVERAGE(F5,F8,F11)</f>
        <v>12407.090100111238</v>
      </c>
      <c r="J11" s="10"/>
      <c r="K11" s="10" t="s">
        <v>26</v>
      </c>
      <c r="L11" s="10" t="s">
        <v>27</v>
      </c>
      <c r="M11" s="10" t="s">
        <v>28</v>
      </c>
      <c r="N11" s="10" t="s">
        <v>29</v>
      </c>
      <c r="O11" s="10" t="s">
        <v>30</v>
      </c>
    </row>
    <row r="12" spans="1:18" x14ac:dyDescent="0.45">
      <c r="A12">
        <v>11</v>
      </c>
      <c r="B12">
        <v>4</v>
      </c>
      <c r="C12" s="3" t="s">
        <v>5</v>
      </c>
      <c r="D12" s="3">
        <v>39777</v>
      </c>
      <c r="E12">
        <f t="shared" si="1"/>
        <v>39440.811123470521</v>
      </c>
      <c r="F12" s="1">
        <f t="shared" si="2"/>
        <v>336.18887652947888</v>
      </c>
      <c r="G12" s="1">
        <f t="shared" si="4"/>
        <v>1885.4481275491319</v>
      </c>
      <c r="J12" s="8" t="s">
        <v>22</v>
      </c>
      <c r="K12" s="8">
        <v>1</v>
      </c>
      <c r="L12" s="8">
        <v>532983271.87052298</v>
      </c>
      <c r="M12" s="8">
        <v>532983271.87052298</v>
      </c>
      <c r="N12" s="8">
        <v>5.6786478467835453</v>
      </c>
      <c r="O12" s="8">
        <v>2.419785839682688E-2</v>
      </c>
    </row>
    <row r="13" spans="1:18" x14ac:dyDescent="0.45">
      <c r="A13">
        <v>12</v>
      </c>
      <c r="B13">
        <v>4</v>
      </c>
      <c r="C13" s="3" t="s">
        <v>6</v>
      </c>
      <c r="D13" s="3">
        <v>25235</v>
      </c>
      <c r="E13">
        <f t="shared" si="1"/>
        <v>39927.786429365959</v>
      </c>
      <c r="F13" s="1">
        <f t="shared" si="2"/>
        <v>-14692.786429365959</v>
      </c>
      <c r="G13" s="1">
        <f t="shared" si="4"/>
        <v>-14525.193845012973</v>
      </c>
      <c r="J13" s="8" t="s">
        <v>23</v>
      </c>
      <c r="K13" s="8">
        <v>28</v>
      </c>
      <c r="L13" s="8">
        <v>2628007936.9294772</v>
      </c>
      <c r="M13" s="8">
        <v>93857426.318909898</v>
      </c>
      <c r="N13" s="8"/>
      <c r="O13" s="8"/>
    </row>
    <row r="14" spans="1:18" ht="14.65" thickBot="1" x14ac:dyDescent="0.5">
      <c r="A14">
        <v>13</v>
      </c>
      <c r="B14">
        <v>5</v>
      </c>
      <c r="C14" s="3" t="s">
        <v>4</v>
      </c>
      <c r="D14" s="3">
        <v>49314</v>
      </c>
      <c r="E14">
        <f t="shared" si="1"/>
        <v>40414.761735261396</v>
      </c>
      <c r="F14" s="1">
        <f t="shared" si="2"/>
        <v>8899.2382647386039</v>
      </c>
      <c r="G14" s="1">
        <f t="shared" si="4"/>
        <v>11693.830849091588</v>
      </c>
      <c r="J14" s="9" t="s">
        <v>24</v>
      </c>
      <c r="K14" s="9">
        <v>29</v>
      </c>
      <c r="L14" s="9">
        <v>3160991208.8000002</v>
      </c>
      <c r="M14" s="9"/>
      <c r="N14" s="9"/>
      <c r="O14" s="9"/>
    </row>
    <row r="15" spans="1:18" ht="14.65" thickBot="1" x14ac:dyDescent="0.5">
      <c r="A15">
        <v>14</v>
      </c>
      <c r="B15">
        <v>5</v>
      </c>
      <c r="C15" s="3" t="s">
        <v>5</v>
      </c>
      <c r="D15" s="3">
        <v>40915</v>
      </c>
      <c r="E15">
        <f t="shared" si="1"/>
        <v>40901.737041156834</v>
      </c>
      <c r="F15" s="1">
        <f t="shared" si="2"/>
        <v>13.262958843166416</v>
      </c>
      <c r="G15" s="1">
        <f t="shared" si="4"/>
        <v>1919.8555431961479</v>
      </c>
    </row>
    <row r="16" spans="1:18" x14ac:dyDescent="0.45">
      <c r="A16">
        <v>15</v>
      </c>
      <c r="B16">
        <v>5</v>
      </c>
      <c r="C16" s="3" t="s">
        <v>6</v>
      </c>
      <c r="D16" s="3">
        <v>26465</v>
      </c>
      <c r="E16">
        <f t="shared" si="1"/>
        <v>41388.712347052278</v>
      </c>
      <c r="F16" s="1">
        <f t="shared" si="2"/>
        <v>-14923.712347052278</v>
      </c>
      <c r="G16" s="1">
        <f t="shared" si="4"/>
        <v>-14599.119762699293</v>
      </c>
      <c r="J16" s="10"/>
      <c r="K16" s="10" t="s">
        <v>31</v>
      </c>
      <c r="L16" s="10" t="s">
        <v>19</v>
      </c>
      <c r="M16" s="10" t="s">
        <v>32</v>
      </c>
      <c r="N16" s="10" t="s">
        <v>33</v>
      </c>
      <c r="O16" s="10" t="s">
        <v>34</v>
      </c>
      <c r="P16" s="10" t="s">
        <v>35</v>
      </c>
      <c r="Q16" s="10" t="s">
        <v>36</v>
      </c>
      <c r="R16" s="10" t="s">
        <v>37</v>
      </c>
    </row>
    <row r="17" spans="1:18" x14ac:dyDescent="0.45">
      <c r="A17">
        <v>16</v>
      </c>
      <c r="B17">
        <v>6</v>
      </c>
      <c r="C17" s="3" t="s">
        <v>4</v>
      </c>
      <c r="D17" s="3">
        <v>52503</v>
      </c>
      <c r="E17">
        <f t="shared" si="1"/>
        <v>41875.687652947716</v>
      </c>
      <c r="F17" s="1">
        <f t="shared" si="2"/>
        <v>10627.312347052284</v>
      </c>
      <c r="G17" s="1">
        <f t="shared" si="4"/>
        <v>10732.90493140527</v>
      </c>
      <c r="J17" s="8" t="s">
        <v>25</v>
      </c>
      <c r="K17" s="8">
        <v>34084.082758620687</v>
      </c>
      <c r="L17" s="8">
        <v>3627.8941694171308</v>
      </c>
      <c r="M17" s="8">
        <v>9.3950046960980522</v>
      </c>
      <c r="N17" s="8">
        <v>3.7471175497612426E-10</v>
      </c>
      <c r="O17" s="8">
        <v>26652.678432309309</v>
      </c>
      <c r="P17" s="8">
        <v>41515.487084932065</v>
      </c>
      <c r="Q17" s="8">
        <v>26652.678432309309</v>
      </c>
      <c r="R17" s="8">
        <v>41515.487084932065</v>
      </c>
    </row>
    <row r="18" spans="1:18" ht="14.65" thickBot="1" x14ac:dyDescent="0.5">
      <c r="A18">
        <v>17</v>
      </c>
      <c r="B18">
        <v>6</v>
      </c>
      <c r="C18" s="3" t="s">
        <v>5</v>
      </c>
      <c r="D18" s="3">
        <v>39206</v>
      </c>
      <c r="E18">
        <f t="shared" si="1"/>
        <v>42362.662958843153</v>
      </c>
      <c r="F18" s="1">
        <f t="shared" si="2"/>
        <v>-3156.6629588431533</v>
      </c>
      <c r="G18" s="1">
        <f t="shared" si="4"/>
        <v>-935.73704115683597</v>
      </c>
      <c r="J18" s="9" t="s">
        <v>0</v>
      </c>
      <c r="K18" s="9">
        <v>486.97530589543925</v>
      </c>
      <c r="L18" s="9">
        <v>204.35462461168424</v>
      </c>
      <c r="M18" s="9">
        <v>2.3829913652347843</v>
      </c>
      <c r="N18" s="9">
        <v>2.4197858396826866E-2</v>
      </c>
      <c r="O18" s="9">
        <v>68.373833381979011</v>
      </c>
      <c r="P18" s="9">
        <v>905.57677840889949</v>
      </c>
      <c r="Q18" s="9">
        <v>68.373833381979011</v>
      </c>
      <c r="R18" s="9">
        <v>905.57677840889949</v>
      </c>
    </row>
    <row r="19" spans="1:18" x14ac:dyDescent="0.45">
      <c r="A19">
        <v>18</v>
      </c>
      <c r="B19">
        <v>6</v>
      </c>
      <c r="C19" s="3" t="s">
        <v>6</v>
      </c>
      <c r="D19" s="3">
        <v>34600</v>
      </c>
      <c r="E19">
        <f t="shared" si="1"/>
        <v>42849.638264738591</v>
      </c>
      <c r="F19" s="1">
        <f t="shared" si="2"/>
        <v>-8249.6382647385908</v>
      </c>
      <c r="G19" s="1">
        <f t="shared" si="4"/>
        <v>-12622.045680385609</v>
      </c>
    </row>
    <row r="20" spans="1:18" x14ac:dyDescent="0.45">
      <c r="A20">
        <v>19</v>
      </c>
      <c r="B20">
        <v>7</v>
      </c>
      <c r="C20" s="3" t="s">
        <v>4</v>
      </c>
      <c r="D20" s="3">
        <v>58196</v>
      </c>
      <c r="E20">
        <f t="shared" si="1"/>
        <v>43336.613570634028</v>
      </c>
      <c r="F20" s="1">
        <f t="shared" si="2"/>
        <v>14859.386429365972</v>
      </c>
      <c r="G20" s="1">
        <f t="shared" si="4"/>
        <v>11461.979013718954</v>
      </c>
    </row>
    <row r="21" spans="1:18" x14ac:dyDescent="0.45">
      <c r="A21">
        <v>20</v>
      </c>
      <c r="B21">
        <v>7</v>
      </c>
      <c r="C21" s="3" t="s">
        <v>5</v>
      </c>
      <c r="D21" s="3">
        <v>44972</v>
      </c>
      <c r="E21">
        <f t="shared" si="1"/>
        <v>43823.588876529473</v>
      </c>
      <c r="F21" s="1">
        <f t="shared" si="2"/>
        <v>1148.4111234705269</v>
      </c>
      <c r="G21" s="1">
        <f t="shared" si="4"/>
        <v>-664.99629217648669</v>
      </c>
    </row>
    <row r="22" spans="1:18" x14ac:dyDescent="0.45">
      <c r="A22">
        <v>21</v>
      </c>
      <c r="B22">
        <v>7</v>
      </c>
      <c r="C22" s="3" t="s">
        <v>6</v>
      </c>
      <c r="D22" s="3">
        <v>31943</v>
      </c>
      <c r="E22">
        <f t="shared" si="1"/>
        <v>44310.564182424911</v>
      </c>
      <c r="F22" s="1">
        <f t="shared" si="2"/>
        <v>-12367.564182424911</v>
      </c>
      <c r="G22" s="1">
        <f t="shared" si="4"/>
        <v>-11846.971598071927</v>
      </c>
      <c r="J22" s="39"/>
      <c r="K22" s="39"/>
      <c r="L22" s="40"/>
      <c r="M22" s="40"/>
      <c r="N22" s="40"/>
      <c r="O22" s="40"/>
      <c r="P22" s="40"/>
      <c r="Q22" s="40"/>
      <c r="R22" s="40"/>
    </row>
    <row r="23" spans="1:18" x14ac:dyDescent="0.45">
      <c r="A23">
        <v>22</v>
      </c>
      <c r="B23">
        <v>8</v>
      </c>
      <c r="C23" s="3" t="s">
        <v>4</v>
      </c>
      <c r="D23" s="3">
        <v>53996</v>
      </c>
      <c r="E23">
        <f t="shared" si="1"/>
        <v>44797.539488320348</v>
      </c>
      <c r="F23" s="1">
        <f t="shared" si="2"/>
        <v>9198.460511679652</v>
      </c>
      <c r="G23" s="1">
        <f t="shared" si="4"/>
        <v>11561.719762699302</v>
      </c>
      <c r="J23" s="8"/>
      <c r="K23" s="8"/>
      <c r="L23" s="40"/>
      <c r="M23" s="40"/>
      <c r="N23" s="40"/>
      <c r="O23" s="40"/>
      <c r="P23" s="40"/>
      <c r="Q23" s="40"/>
      <c r="R23" s="40"/>
    </row>
    <row r="24" spans="1:18" x14ac:dyDescent="0.45">
      <c r="A24">
        <v>23</v>
      </c>
      <c r="B24">
        <v>8</v>
      </c>
      <c r="C24" s="3" t="s">
        <v>5</v>
      </c>
      <c r="D24" s="3">
        <v>42461</v>
      </c>
      <c r="E24">
        <f t="shared" si="1"/>
        <v>45284.514794215793</v>
      </c>
      <c r="F24" s="1">
        <f t="shared" si="2"/>
        <v>-2823.5147942157928</v>
      </c>
      <c r="G24" s="1">
        <f t="shared" si="4"/>
        <v>-1610.5888765294731</v>
      </c>
      <c r="J24" s="8"/>
      <c r="K24" s="8"/>
      <c r="L24" s="40"/>
      <c r="M24" s="40"/>
      <c r="N24" s="40"/>
      <c r="O24" s="40"/>
      <c r="P24" s="40"/>
      <c r="Q24" s="40"/>
      <c r="R24" s="40"/>
    </row>
    <row r="25" spans="1:18" x14ac:dyDescent="0.45">
      <c r="A25">
        <v>24</v>
      </c>
      <c r="B25">
        <v>8</v>
      </c>
      <c r="C25" s="3" t="s">
        <v>6</v>
      </c>
      <c r="D25" s="3">
        <v>38353</v>
      </c>
      <c r="E25">
        <f t="shared" si="1"/>
        <v>45771.49010011123</v>
      </c>
      <c r="F25" s="1">
        <f t="shared" si="2"/>
        <v>-7418.4901001112303</v>
      </c>
      <c r="G25" s="1">
        <f t="shared" si="4"/>
        <v>-9345.2308490915766</v>
      </c>
      <c r="J25" s="8"/>
      <c r="K25" s="8"/>
      <c r="L25" s="40"/>
      <c r="M25" s="40"/>
      <c r="N25" s="40"/>
      <c r="O25" s="40"/>
      <c r="P25" s="40"/>
      <c r="Q25" s="40"/>
      <c r="R25" s="40"/>
    </row>
    <row r="26" spans="1:18" x14ac:dyDescent="0.45">
      <c r="A26">
        <v>25</v>
      </c>
      <c r="B26">
        <v>9</v>
      </c>
      <c r="C26" s="3" t="s">
        <v>4</v>
      </c>
      <c r="D26" s="3">
        <v>59274</v>
      </c>
      <c r="E26">
        <f t="shared" si="1"/>
        <v>46258.465406006668</v>
      </c>
      <c r="F26" s="1">
        <f t="shared" si="2"/>
        <v>13015.534593993332</v>
      </c>
      <c r="G26" s="1">
        <f t="shared" si="4"/>
        <v>12357.793845012986</v>
      </c>
      <c r="J26" s="8"/>
      <c r="K26" s="8"/>
      <c r="L26" s="40"/>
      <c r="M26" s="40"/>
      <c r="N26" s="40"/>
      <c r="O26" s="40"/>
      <c r="P26" s="40"/>
      <c r="Q26" s="40"/>
      <c r="R26" s="40"/>
    </row>
    <row r="27" spans="1:18" x14ac:dyDescent="0.45">
      <c r="A27">
        <v>26</v>
      </c>
      <c r="B27">
        <v>9</v>
      </c>
      <c r="C27" s="3" t="s">
        <v>5</v>
      </c>
      <c r="D27" s="3">
        <v>48313</v>
      </c>
      <c r="E27">
        <f t="shared" si="1"/>
        <v>46745.440711902105</v>
      </c>
      <c r="F27" s="1">
        <f t="shared" si="2"/>
        <v>1567.5592880978948</v>
      </c>
      <c r="G27" s="1">
        <f t="shared" si="4"/>
        <v>-35.848127549123696</v>
      </c>
      <c r="J27" s="8"/>
      <c r="K27" s="8"/>
      <c r="L27" s="40"/>
      <c r="M27" s="40"/>
      <c r="N27" s="40"/>
      <c r="O27" s="40"/>
      <c r="P27" s="40"/>
      <c r="Q27" s="40"/>
      <c r="R27" s="40"/>
    </row>
    <row r="28" spans="1:18" x14ac:dyDescent="0.45">
      <c r="A28">
        <v>27</v>
      </c>
      <c r="B28">
        <v>9</v>
      </c>
      <c r="C28" s="3" t="s">
        <v>6</v>
      </c>
      <c r="D28" s="3">
        <v>42245</v>
      </c>
      <c r="E28">
        <f t="shared" si="1"/>
        <v>47232.416017797543</v>
      </c>
      <c r="F28" s="1">
        <f t="shared" si="2"/>
        <v>-4987.4160177975427</v>
      </c>
      <c r="G28" s="1">
        <f t="shared" si="4"/>
        <v>-8257.8234334445606</v>
      </c>
      <c r="J28" s="40"/>
      <c r="K28" s="40"/>
      <c r="L28" s="40"/>
      <c r="M28" s="40"/>
      <c r="N28" s="40"/>
      <c r="O28" s="40"/>
      <c r="P28" s="40"/>
      <c r="Q28" s="40"/>
      <c r="R28" s="40"/>
    </row>
    <row r="29" spans="1:18" x14ac:dyDescent="0.45">
      <c r="A29">
        <v>28</v>
      </c>
      <c r="B29">
        <v>10</v>
      </c>
      <c r="C29" s="3" t="s">
        <v>4</v>
      </c>
      <c r="D29" s="3">
        <v>53210</v>
      </c>
      <c r="E29">
        <f t="shared" si="1"/>
        <v>47719.391323692987</v>
      </c>
      <c r="F29" s="1">
        <f t="shared" si="2"/>
        <v>5490.6086763070125</v>
      </c>
      <c r="G29" s="16">
        <f t="shared" si="4"/>
        <v>9234.8679273266662</v>
      </c>
      <c r="J29" s="40"/>
      <c r="K29" s="40"/>
      <c r="L29" s="40"/>
      <c r="M29" s="40"/>
      <c r="N29" s="40"/>
      <c r="O29" s="40"/>
      <c r="P29" s="40"/>
      <c r="Q29" s="40"/>
      <c r="R29" s="40"/>
    </row>
    <row r="30" spans="1:18" x14ac:dyDescent="0.45">
      <c r="A30">
        <v>29</v>
      </c>
      <c r="B30">
        <v>10</v>
      </c>
      <c r="C30" s="3" t="s">
        <v>5</v>
      </c>
      <c r="D30" s="3">
        <v>50419</v>
      </c>
      <c r="E30">
        <f t="shared" si="1"/>
        <v>48206.366629588425</v>
      </c>
      <c r="F30" s="1">
        <f t="shared" si="2"/>
        <v>2212.633370411575</v>
      </c>
      <c r="G30" s="16">
        <f t="shared" si="4"/>
        <v>318.89262143122568</v>
      </c>
      <c r="J30" s="41"/>
      <c r="K30" s="41"/>
      <c r="L30" s="41"/>
      <c r="M30" s="41"/>
      <c r="N30" s="41"/>
      <c r="O30" s="41"/>
      <c r="P30" s="40"/>
      <c r="Q30" s="40"/>
      <c r="R30" s="40"/>
    </row>
    <row r="31" spans="1:18" ht="15.75" customHeight="1" x14ac:dyDescent="0.45">
      <c r="A31">
        <v>30</v>
      </c>
      <c r="B31">
        <v>10</v>
      </c>
      <c r="C31" s="3" t="s">
        <v>6</v>
      </c>
      <c r="D31" s="3">
        <v>41906</v>
      </c>
      <c r="E31">
        <f t="shared" si="1"/>
        <v>48693.341935483862</v>
      </c>
      <c r="F31" s="1">
        <f t="shared" si="2"/>
        <v>-6787.3419354838625</v>
      </c>
      <c r="G31" s="16">
        <f t="shared" si="4"/>
        <v>-6397.7493511308785</v>
      </c>
      <c r="H31" s="2" t="s">
        <v>38</v>
      </c>
      <c r="I31" s="2" t="s">
        <v>39</v>
      </c>
      <c r="J31" s="8"/>
      <c r="K31" s="8"/>
      <c r="L31" s="8"/>
      <c r="M31" s="8"/>
      <c r="N31" s="8"/>
      <c r="O31" s="8"/>
      <c r="P31" s="40"/>
      <c r="Q31" s="40"/>
      <c r="R31" s="40"/>
    </row>
    <row r="32" spans="1:18" x14ac:dyDescent="0.45">
      <c r="A32">
        <v>31</v>
      </c>
      <c r="B32">
        <v>11</v>
      </c>
      <c r="C32" s="3" t="s">
        <v>4</v>
      </c>
      <c r="D32" s="17">
        <v>62290</v>
      </c>
      <c r="F32" s="1"/>
      <c r="G32" s="1"/>
      <c r="H32" s="1">
        <f t="shared" ref="H32:H40" si="5">$K$17+($K$18*A32)</f>
        <v>49180.317241379307</v>
      </c>
      <c r="I32" s="1">
        <f>H32+$G$29</f>
        <v>58415.185168705975</v>
      </c>
      <c r="J32" s="1">
        <f>(I32-D32)^2</f>
        <v>15014189.976816142</v>
      </c>
      <c r="K32" s="8"/>
      <c r="L32" s="8"/>
      <c r="M32" s="8"/>
      <c r="N32" s="8"/>
      <c r="O32" s="8"/>
      <c r="P32" s="40"/>
      <c r="Q32" s="40"/>
      <c r="R32" s="40"/>
    </row>
    <row r="33" spans="1:18" x14ac:dyDescent="0.45">
      <c r="A33">
        <v>32</v>
      </c>
      <c r="B33">
        <v>11</v>
      </c>
      <c r="C33" s="3" t="s">
        <v>5</v>
      </c>
      <c r="D33" s="17">
        <v>48369</v>
      </c>
      <c r="E33" s="1"/>
      <c r="F33" s="1"/>
      <c r="G33" s="1"/>
      <c r="H33" s="1">
        <f t="shared" si="5"/>
        <v>49667.292547274745</v>
      </c>
      <c r="I33" s="1">
        <f>H33+$G$30</f>
        <v>49986.185168705968</v>
      </c>
      <c r="J33" s="1">
        <f t="shared" ref="J33:J40" si="6">(I33-D33)^2</f>
        <v>2615287.8698825501</v>
      </c>
      <c r="K33" s="8"/>
      <c r="L33" s="8"/>
      <c r="M33" s="8"/>
      <c r="N33" s="8"/>
      <c r="O33" s="8"/>
      <c r="P33" s="40"/>
      <c r="Q33" s="40"/>
      <c r="R33" s="40"/>
    </row>
    <row r="34" spans="1:18" x14ac:dyDescent="0.45">
      <c r="A34">
        <v>33</v>
      </c>
      <c r="B34">
        <v>11</v>
      </c>
      <c r="C34" s="3" t="s">
        <v>6</v>
      </c>
      <c r="D34" s="17">
        <v>37703</v>
      </c>
      <c r="E34" s="1"/>
      <c r="F34" s="1"/>
      <c r="G34" s="1"/>
      <c r="H34" s="1">
        <f t="shared" si="5"/>
        <v>50154.267853170182</v>
      </c>
      <c r="I34" s="1">
        <f>H34+$G$31</f>
        <v>43756.518502039304</v>
      </c>
      <c r="J34" s="1">
        <f t="shared" si="6"/>
        <v>36645086.254532173</v>
      </c>
      <c r="K34" s="40"/>
      <c r="L34" s="40"/>
      <c r="M34" s="40"/>
      <c r="N34" s="40"/>
      <c r="O34" s="40"/>
      <c r="P34" s="40"/>
      <c r="Q34" s="40"/>
      <c r="R34" s="40"/>
    </row>
    <row r="35" spans="1:18" x14ac:dyDescent="0.45">
      <c r="A35">
        <v>34</v>
      </c>
      <c r="B35">
        <v>12</v>
      </c>
      <c r="C35" s="3" t="s">
        <v>4</v>
      </c>
      <c r="D35" s="17">
        <v>60023</v>
      </c>
      <c r="E35" s="1"/>
      <c r="F35" s="1"/>
      <c r="G35" s="1"/>
      <c r="H35" s="1">
        <f t="shared" si="5"/>
        <v>50641.24315906562</v>
      </c>
      <c r="I35" s="1">
        <f>H35+$G$29</f>
        <v>59876.111086392288</v>
      </c>
      <c r="J35" s="1">
        <f t="shared" si="6"/>
        <v>21576.352940853973</v>
      </c>
      <c r="K35" s="41"/>
      <c r="L35" s="41"/>
      <c r="M35" s="41"/>
      <c r="N35" s="41"/>
      <c r="O35" s="41"/>
      <c r="P35" s="41"/>
      <c r="Q35" s="41"/>
      <c r="R35" s="41"/>
    </row>
    <row r="36" spans="1:18" x14ac:dyDescent="0.45">
      <c r="A36">
        <v>35</v>
      </c>
      <c r="B36">
        <v>12</v>
      </c>
      <c r="C36" s="3" t="s">
        <v>5</v>
      </c>
      <c r="D36" s="17">
        <v>50157</v>
      </c>
      <c r="E36" s="1"/>
      <c r="F36" s="1"/>
      <c r="G36" s="1"/>
      <c r="H36" s="1">
        <f t="shared" si="5"/>
        <v>51128.218464961057</v>
      </c>
      <c r="I36" s="1">
        <f>H36+$G$30</f>
        <v>51447.11108639228</v>
      </c>
      <c r="J36" s="1">
        <f t="shared" si="6"/>
        <v>1664386.61523227</v>
      </c>
      <c r="K36" s="8"/>
      <c r="L36" s="8"/>
      <c r="M36" s="8"/>
      <c r="N36" s="8"/>
      <c r="O36" s="8"/>
      <c r="P36" s="8"/>
      <c r="Q36" s="8"/>
      <c r="R36" s="8"/>
    </row>
    <row r="37" spans="1:18" x14ac:dyDescent="0.45">
      <c r="A37">
        <v>36</v>
      </c>
      <c r="B37">
        <v>12</v>
      </c>
      <c r="C37" s="3" t="s">
        <v>6</v>
      </c>
      <c r="D37" s="17">
        <v>39953</v>
      </c>
      <c r="E37" s="1"/>
      <c r="F37" s="1"/>
      <c r="G37" s="1"/>
      <c r="H37" s="1">
        <f>$K$17+($K$18*A37)</f>
        <v>51615.193770856495</v>
      </c>
      <c r="I37" s="1">
        <f>H37+$G$31</f>
        <v>45217.444419725616</v>
      </c>
      <c r="J37" s="1">
        <f t="shared" si="6"/>
        <v>27714375.048380181</v>
      </c>
      <c r="K37" s="8"/>
      <c r="L37" s="8"/>
      <c r="M37" s="8"/>
      <c r="N37" s="8"/>
      <c r="O37" s="8"/>
      <c r="P37" s="8"/>
      <c r="Q37" s="8"/>
      <c r="R37" s="8"/>
    </row>
    <row r="38" spans="1:18" x14ac:dyDescent="0.45">
      <c r="A38">
        <v>37</v>
      </c>
      <c r="B38">
        <v>13</v>
      </c>
      <c r="C38" s="3" t="s">
        <v>4</v>
      </c>
      <c r="D38" s="17">
        <v>62432</v>
      </c>
      <c r="E38" s="1"/>
      <c r="F38" s="1"/>
      <c r="G38" s="1"/>
      <c r="H38" s="1">
        <f t="shared" si="5"/>
        <v>52102.169076751939</v>
      </c>
      <c r="I38" s="1">
        <f>H38+$G$29</f>
        <v>61337.037004078607</v>
      </c>
      <c r="J38" s="1">
        <f t="shared" si="6"/>
        <v>1198943.9624371515</v>
      </c>
      <c r="K38" s="1"/>
      <c r="L38" s="1"/>
    </row>
    <row r="39" spans="1:18" x14ac:dyDescent="0.45">
      <c r="A39">
        <v>38</v>
      </c>
      <c r="B39">
        <v>13</v>
      </c>
      <c r="C39" s="3" t="s">
        <v>5</v>
      </c>
      <c r="D39" s="17">
        <v>59187</v>
      </c>
      <c r="E39" s="1"/>
      <c r="F39" s="1"/>
      <c r="G39" s="1"/>
      <c r="H39" s="1">
        <f t="shared" si="5"/>
        <v>52589.144382647377</v>
      </c>
      <c r="I39" s="1">
        <f>H39+$G$30</f>
        <v>52908.0370040786</v>
      </c>
      <c r="J39" s="1">
        <f t="shared" si="6"/>
        <v>39425376.304150239</v>
      </c>
      <c r="K39" s="1"/>
      <c r="L39" s="1"/>
    </row>
    <row r="40" spans="1:18" x14ac:dyDescent="0.45">
      <c r="A40">
        <v>39</v>
      </c>
      <c r="B40">
        <v>13</v>
      </c>
      <c r="C40" s="3" t="s">
        <v>6</v>
      </c>
      <c r="D40" s="17">
        <v>46287</v>
      </c>
      <c r="E40" s="1"/>
      <c r="F40" s="1"/>
      <c r="G40" s="1"/>
      <c r="H40" s="1">
        <f t="shared" si="5"/>
        <v>53076.119688542822</v>
      </c>
      <c r="I40" s="1">
        <f>H40+$G$31</f>
        <v>46678.370337411943</v>
      </c>
      <c r="J40" s="1">
        <f t="shared" si="6"/>
        <v>153170.74100593827</v>
      </c>
      <c r="K40" s="1"/>
      <c r="L40" s="1"/>
    </row>
    <row r="41" spans="1:18" x14ac:dyDescent="0.45">
      <c r="E41" s="1"/>
      <c r="F41" s="1"/>
      <c r="G41" s="1"/>
      <c r="K41" s="1"/>
    </row>
    <row r="42" spans="1:18" x14ac:dyDescent="0.45">
      <c r="E42" s="1"/>
      <c r="F42" s="1"/>
      <c r="G42" s="1"/>
      <c r="K42" s="20">
        <f>SQRT(AVERAGE(J32:J40))</f>
        <v>3718.6077610575576</v>
      </c>
      <c r="L42" s="18" t="s">
        <v>40</v>
      </c>
      <c r="M42" s="1"/>
    </row>
    <row r="43" spans="1:18" x14ac:dyDescent="0.45">
      <c r="E43" s="1"/>
      <c r="F43" s="1"/>
      <c r="G43" s="1"/>
      <c r="K43" s="19">
        <f>K42/ABS(AVERAGE(D32:D40))</f>
        <v>7.1756856973973077E-2</v>
      </c>
      <c r="L43" s="12" t="s">
        <v>41</v>
      </c>
    </row>
    <row r="44" spans="1:18" x14ac:dyDescent="0.45">
      <c r="E44" s="1"/>
      <c r="F44" s="1"/>
      <c r="G44" s="1"/>
    </row>
    <row r="45" spans="1:18" x14ac:dyDescent="0.45">
      <c r="E45" s="1"/>
      <c r="F45" s="1"/>
      <c r="G45" s="1"/>
    </row>
    <row r="46" spans="1:18" x14ac:dyDescent="0.45">
      <c r="E46" s="1"/>
      <c r="F46" s="1"/>
      <c r="G46" s="1"/>
    </row>
    <row r="47" spans="1:18" x14ac:dyDescent="0.45">
      <c r="E47" s="1"/>
      <c r="F47" s="1"/>
      <c r="G47" s="1"/>
    </row>
    <row r="48" spans="1:18" x14ac:dyDescent="0.45">
      <c r="E48" s="1"/>
      <c r="F48" s="1"/>
      <c r="G48" s="1"/>
    </row>
    <row r="49" spans="5:7" x14ac:dyDescent="0.45">
      <c r="E49" s="1"/>
      <c r="F49" s="1"/>
      <c r="G49" s="1"/>
    </row>
    <row r="50" spans="5:7" x14ac:dyDescent="0.45">
      <c r="E50" s="1"/>
      <c r="F50" s="1"/>
      <c r="G50" s="1"/>
    </row>
    <row r="51" spans="5:7" x14ac:dyDescent="0.45">
      <c r="E51" s="1"/>
      <c r="F51" s="1"/>
      <c r="G51" s="1"/>
    </row>
    <row r="52" spans="5:7" x14ac:dyDescent="0.45">
      <c r="E52" s="1"/>
      <c r="F52" s="1"/>
      <c r="G52" s="1"/>
    </row>
    <row r="53" spans="5:7" x14ac:dyDescent="0.45">
      <c r="E53" s="1"/>
      <c r="F53" s="1"/>
      <c r="G53" s="1"/>
    </row>
    <row r="54" spans="5:7" x14ac:dyDescent="0.45">
      <c r="E54" s="1"/>
      <c r="F54" s="1"/>
      <c r="G54" s="1"/>
    </row>
    <row r="55" spans="5:7" x14ac:dyDescent="0.45">
      <c r="E55" s="1"/>
      <c r="F55" s="1"/>
      <c r="G55" s="1"/>
    </row>
    <row r="56" spans="5:7" x14ac:dyDescent="0.45">
      <c r="E56" s="1"/>
      <c r="F56" s="1"/>
      <c r="G56" s="1"/>
    </row>
    <row r="57" spans="5:7" x14ac:dyDescent="0.45">
      <c r="E57" s="1"/>
      <c r="F57" s="1"/>
      <c r="G57" s="1"/>
    </row>
    <row r="58" spans="5:7" x14ac:dyDescent="0.45">
      <c r="E58" s="1"/>
      <c r="F58" s="1"/>
      <c r="G58" s="1"/>
    </row>
    <row r="59" spans="5:7" x14ac:dyDescent="0.45">
      <c r="E59" s="1"/>
      <c r="F59" s="1"/>
      <c r="G59" s="15"/>
    </row>
    <row r="60" spans="5:7" x14ac:dyDescent="0.45">
      <c r="E60" s="1"/>
      <c r="F60" s="1"/>
      <c r="G60" s="15"/>
    </row>
    <row r="61" spans="5:7" x14ac:dyDescent="0.45">
      <c r="E61" s="1"/>
      <c r="F61" s="1"/>
      <c r="G61" s="1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topLeftCell="B22" zoomScaleNormal="100" workbookViewId="0">
      <selection activeCell="K42" sqref="K42"/>
    </sheetView>
  </sheetViews>
  <sheetFormatPr baseColWidth="10" defaultRowHeight="14.25" x14ac:dyDescent="0.45"/>
  <cols>
    <col min="1" max="1" width="8.3984375" customWidth="1"/>
    <col min="2" max="2" width="11.3984375" style="3"/>
    <col min="3" max="3" width="12.3984375" style="21" customWidth="1"/>
    <col min="5" max="5" width="11.3984375" customWidth="1"/>
    <col min="8" max="8" width="11.3984375" customWidth="1"/>
  </cols>
  <sheetData>
    <row r="1" spans="1:13" ht="15.75" x14ac:dyDescent="0.5">
      <c r="A1" s="2" t="s">
        <v>11</v>
      </c>
      <c r="B1" s="2" t="s">
        <v>3</v>
      </c>
      <c r="C1" s="22" t="s">
        <v>42</v>
      </c>
      <c r="E1" s="33" t="s">
        <v>49</v>
      </c>
    </row>
    <row r="2" spans="1:13" x14ac:dyDescent="0.45">
      <c r="A2" s="23">
        <v>5</v>
      </c>
      <c r="B2" s="24" t="s">
        <v>4</v>
      </c>
      <c r="C2" s="25">
        <v>1</v>
      </c>
    </row>
    <row r="3" spans="1:13" x14ac:dyDescent="0.45">
      <c r="A3" s="23">
        <v>5</v>
      </c>
      <c r="B3" s="24" t="s">
        <v>5</v>
      </c>
      <c r="C3" s="25">
        <v>2</v>
      </c>
      <c r="E3" t="s">
        <v>43</v>
      </c>
      <c r="F3" t="s">
        <v>50</v>
      </c>
    </row>
    <row r="4" spans="1:13" x14ac:dyDescent="0.45">
      <c r="A4" s="23">
        <v>5</v>
      </c>
      <c r="B4" s="24" t="s">
        <v>6</v>
      </c>
      <c r="C4" s="25">
        <v>2</v>
      </c>
      <c r="E4" t="s">
        <v>44</v>
      </c>
      <c r="F4" t="s">
        <v>45</v>
      </c>
    </row>
    <row r="5" spans="1:13" x14ac:dyDescent="0.45">
      <c r="A5" s="23">
        <v>6</v>
      </c>
      <c r="B5" s="24" t="s">
        <v>4</v>
      </c>
      <c r="C5" s="25">
        <v>2</v>
      </c>
      <c r="E5" t="s">
        <v>46</v>
      </c>
      <c r="F5">
        <f>COUNTA(A2:A40)</f>
        <v>39</v>
      </c>
      <c r="M5">
        <f>F5/I9</f>
        <v>0.40625</v>
      </c>
    </row>
    <row r="6" spans="1:13" x14ac:dyDescent="0.45">
      <c r="A6" s="23">
        <v>6</v>
      </c>
      <c r="B6" s="24" t="s">
        <v>5</v>
      </c>
      <c r="C6" s="25">
        <v>1</v>
      </c>
    </row>
    <row r="7" spans="1:13" ht="15.75" x14ac:dyDescent="0.5">
      <c r="A7" s="23">
        <v>6</v>
      </c>
      <c r="B7" s="24" t="s">
        <v>6</v>
      </c>
      <c r="C7" s="25">
        <v>2</v>
      </c>
      <c r="E7" t="s">
        <v>51</v>
      </c>
      <c r="I7">
        <v>0.4</v>
      </c>
    </row>
    <row r="8" spans="1:13" x14ac:dyDescent="0.45">
      <c r="A8" s="23">
        <v>7</v>
      </c>
      <c r="B8" s="24" t="s">
        <v>4</v>
      </c>
      <c r="C8" s="25">
        <v>2</v>
      </c>
    </row>
    <row r="9" spans="1:13" x14ac:dyDescent="0.45">
      <c r="A9" s="23">
        <v>7</v>
      </c>
      <c r="B9" s="24" t="s">
        <v>5</v>
      </c>
      <c r="C9" s="25">
        <v>2</v>
      </c>
      <c r="E9" t="s">
        <v>68</v>
      </c>
      <c r="I9">
        <v>96</v>
      </c>
    </row>
    <row r="10" spans="1:13" x14ac:dyDescent="0.45">
      <c r="A10" s="23">
        <v>7</v>
      </c>
      <c r="B10" s="24" t="s">
        <v>6</v>
      </c>
      <c r="C10" s="25">
        <v>1</v>
      </c>
      <c r="E10" t="s">
        <v>69</v>
      </c>
    </row>
    <row r="11" spans="1:13" x14ac:dyDescent="0.45">
      <c r="A11" s="23">
        <v>8</v>
      </c>
      <c r="B11" s="24" t="s">
        <v>4</v>
      </c>
      <c r="C11" s="25">
        <v>2</v>
      </c>
    </row>
    <row r="12" spans="1:13" x14ac:dyDescent="0.45">
      <c r="A12" s="23">
        <v>8</v>
      </c>
      <c r="B12" s="24" t="s">
        <v>5</v>
      </c>
      <c r="C12" s="25">
        <v>2</v>
      </c>
      <c r="E12" t="s">
        <v>57</v>
      </c>
    </row>
    <row r="13" spans="1:13" x14ac:dyDescent="0.45">
      <c r="A13" s="23">
        <v>8</v>
      </c>
      <c r="B13" s="24" t="s">
        <v>6</v>
      </c>
      <c r="C13" s="25">
        <v>2</v>
      </c>
      <c r="F13">
        <f>F5*I7*(1-I7)</f>
        <v>9.3600000000000012</v>
      </c>
      <c r="G13" s="3" t="s">
        <v>47</v>
      </c>
      <c r="H13">
        <v>9</v>
      </c>
      <c r="I13" s="21" t="s">
        <v>48</v>
      </c>
    </row>
    <row r="14" spans="1:13" x14ac:dyDescent="0.45">
      <c r="A14" s="23">
        <v>9</v>
      </c>
      <c r="B14" s="24" t="s">
        <v>4</v>
      </c>
      <c r="C14" s="25">
        <v>2</v>
      </c>
      <c r="F14">
        <f>I9</f>
        <v>96</v>
      </c>
      <c r="G14" s="3" t="s">
        <v>47</v>
      </c>
      <c r="H14">
        <f>2*F5</f>
        <v>78</v>
      </c>
      <c r="I14" s="21" t="s">
        <v>48</v>
      </c>
    </row>
    <row r="15" spans="1:13" x14ac:dyDescent="0.45">
      <c r="A15" s="23">
        <v>9</v>
      </c>
      <c r="B15" s="24" t="s">
        <v>5</v>
      </c>
      <c r="C15" s="25">
        <v>1</v>
      </c>
    </row>
    <row r="16" spans="1:13" x14ac:dyDescent="0.45">
      <c r="A16" s="23">
        <v>9</v>
      </c>
      <c r="B16" s="24" t="s">
        <v>6</v>
      </c>
      <c r="C16" s="25">
        <v>2</v>
      </c>
      <c r="E16" t="s">
        <v>70</v>
      </c>
    </row>
    <row r="17" spans="1:9" x14ac:dyDescent="0.45">
      <c r="A17" s="23">
        <v>10</v>
      </c>
      <c r="B17" s="24" t="s">
        <v>4</v>
      </c>
      <c r="C17" s="25">
        <v>2</v>
      </c>
    </row>
    <row r="18" spans="1:9" x14ac:dyDescent="0.45">
      <c r="A18" s="23">
        <v>10</v>
      </c>
      <c r="B18" s="24" t="s">
        <v>5</v>
      </c>
      <c r="C18" s="25">
        <v>2</v>
      </c>
      <c r="E18" t="s">
        <v>72</v>
      </c>
    </row>
    <row r="19" spans="1:9" x14ac:dyDescent="0.45">
      <c r="A19" s="23">
        <v>10</v>
      </c>
      <c r="B19" s="24" t="s">
        <v>6</v>
      </c>
      <c r="C19" s="25">
        <v>2</v>
      </c>
      <c r="E19" t="s">
        <v>54</v>
      </c>
      <c r="I19">
        <f>I7</f>
        <v>0.4</v>
      </c>
    </row>
    <row r="20" spans="1:9" x14ac:dyDescent="0.45">
      <c r="A20" s="23">
        <v>11</v>
      </c>
      <c r="B20" s="24" t="s">
        <v>4</v>
      </c>
      <c r="C20" s="25">
        <v>2</v>
      </c>
      <c r="E20" t="s">
        <v>55</v>
      </c>
      <c r="I20" s="26">
        <f>SQRT(I7*(1-I7)/F5)*SQRT((I9-F5)/(I9-1))</f>
        <v>6.0764362025020002E-2</v>
      </c>
    </row>
    <row r="21" spans="1:9" x14ac:dyDescent="0.45">
      <c r="A21" s="23">
        <v>11</v>
      </c>
      <c r="B21" s="24" t="s">
        <v>5</v>
      </c>
      <c r="C21" s="25">
        <v>1</v>
      </c>
    </row>
    <row r="22" spans="1:9" ht="16.149999999999999" x14ac:dyDescent="0.55000000000000004">
      <c r="A22" s="23">
        <v>11</v>
      </c>
      <c r="B22" s="24" t="s">
        <v>6</v>
      </c>
      <c r="C22" s="25">
        <v>2</v>
      </c>
      <c r="E22" t="s">
        <v>52</v>
      </c>
      <c r="F22" t="s">
        <v>53</v>
      </c>
    </row>
    <row r="23" spans="1:9" x14ac:dyDescent="0.45">
      <c r="A23" s="23">
        <v>12</v>
      </c>
      <c r="B23" s="24" t="s">
        <v>4</v>
      </c>
      <c r="C23" s="25">
        <v>1</v>
      </c>
    </row>
    <row r="24" spans="1:9" x14ac:dyDescent="0.45">
      <c r="A24" s="23">
        <v>12</v>
      </c>
      <c r="B24" s="24" t="s">
        <v>5</v>
      </c>
      <c r="C24" s="25">
        <v>2</v>
      </c>
      <c r="E24" t="s">
        <v>56</v>
      </c>
      <c r="I24" s="26">
        <f>COUNTIFS(C:C,1)/F5</f>
        <v>0.28205128205128205</v>
      </c>
    </row>
    <row r="25" spans="1:9" x14ac:dyDescent="0.45">
      <c r="A25" s="23">
        <v>12</v>
      </c>
      <c r="B25" s="24" t="s">
        <v>6</v>
      </c>
      <c r="C25" s="25">
        <v>2</v>
      </c>
    </row>
    <row r="26" spans="1:9" x14ac:dyDescent="0.45">
      <c r="A26" s="23">
        <v>13</v>
      </c>
      <c r="B26" s="24" t="s">
        <v>4</v>
      </c>
      <c r="C26" s="25">
        <v>2</v>
      </c>
      <c r="E26" t="s">
        <v>58</v>
      </c>
      <c r="I26" s="26">
        <f>(I24-I7)/I20</f>
        <v>-1.9410837869103612</v>
      </c>
    </row>
    <row r="27" spans="1:9" x14ac:dyDescent="0.45">
      <c r="A27" s="23">
        <v>13</v>
      </c>
      <c r="B27" s="24" t="s">
        <v>5</v>
      </c>
      <c r="C27" s="25">
        <v>1</v>
      </c>
    </row>
    <row r="28" spans="1:9" x14ac:dyDescent="0.45">
      <c r="A28" s="23">
        <v>13</v>
      </c>
      <c r="B28" s="24" t="s">
        <v>6</v>
      </c>
      <c r="C28" s="25">
        <v>2</v>
      </c>
      <c r="E28" s="32" t="s">
        <v>59</v>
      </c>
      <c r="F28" t="s">
        <v>60</v>
      </c>
      <c r="G28" s="26">
        <f>I26</f>
        <v>-1.9410837869103612</v>
      </c>
      <c r="H28" t="s">
        <v>61</v>
      </c>
      <c r="I28" s="32">
        <f>_xlfn.NORM.S.DIST(I26,1)</f>
        <v>2.6124057643284196E-2</v>
      </c>
    </row>
    <row r="29" spans="1:9" x14ac:dyDescent="0.45">
      <c r="A29" s="23">
        <v>14</v>
      </c>
      <c r="B29" s="24" t="s">
        <v>4</v>
      </c>
      <c r="C29" s="25">
        <v>2</v>
      </c>
    </row>
    <row r="30" spans="1:9" x14ac:dyDescent="0.45">
      <c r="A30" s="23">
        <v>14</v>
      </c>
      <c r="B30" s="24" t="s">
        <v>5</v>
      </c>
      <c r="C30" s="25">
        <v>2</v>
      </c>
      <c r="E30" t="s">
        <v>62</v>
      </c>
    </row>
    <row r="31" spans="1:9" x14ac:dyDescent="0.45">
      <c r="A31" s="23">
        <v>14</v>
      </c>
      <c r="B31" s="24" t="s">
        <v>6</v>
      </c>
      <c r="C31" s="25">
        <v>1</v>
      </c>
      <c r="E31" s="27">
        <f>I28</f>
        <v>2.6124057643284196E-2</v>
      </c>
    </row>
    <row r="32" spans="1:9" x14ac:dyDescent="0.45">
      <c r="A32" s="23">
        <v>15</v>
      </c>
      <c r="B32" s="24" t="s">
        <v>4</v>
      </c>
      <c r="C32" s="25">
        <v>2</v>
      </c>
    </row>
    <row r="33" spans="1:12" x14ac:dyDescent="0.45">
      <c r="A33" s="23">
        <v>15</v>
      </c>
      <c r="B33" s="24" t="s">
        <v>5</v>
      </c>
      <c r="C33" s="25">
        <v>1</v>
      </c>
    </row>
    <row r="34" spans="1:12" x14ac:dyDescent="0.45">
      <c r="A34" s="23">
        <v>15</v>
      </c>
      <c r="B34" s="24" t="s">
        <v>6</v>
      </c>
      <c r="C34" s="25">
        <v>2</v>
      </c>
      <c r="E34" s="28" t="s">
        <v>63</v>
      </c>
      <c r="F34" s="28"/>
      <c r="G34" s="28"/>
      <c r="H34" s="28"/>
      <c r="I34" s="28"/>
      <c r="J34" s="28"/>
      <c r="K34" s="28"/>
      <c r="L34" s="28"/>
    </row>
    <row r="35" spans="1:12" ht="14.65" x14ac:dyDescent="0.45">
      <c r="A35" s="23">
        <v>16</v>
      </c>
      <c r="B35" s="24" t="s">
        <v>4</v>
      </c>
      <c r="C35" s="25">
        <v>2</v>
      </c>
      <c r="E35" s="28"/>
      <c r="F35" s="28"/>
      <c r="G35" s="29" t="s">
        <v>64</v>
      </c>
      <c r="H35" s="28">
        <v>0.05</v>
      </c>
      <c r="I35" s="28"/>
      <c r="J35" s="28"/>
      <c r="K35" s="28"/>
      <c r="L35" s="28"/>
    </row>
    <row r="36" spans="1:12" x14ac:dyDescent="0.45">
      <c r="A36" s="23">
        <v>16</v>
      </c>
      <c r="B36" s="24" t="s">
        <v>5</v>
      </c>
      <c r="C36" s="25">
        <v>1</v>
      </c>
      <c r="E36" s="28" t="s">
        <v>65</v>
      </c>
      <c r="F36" s="28"/>
      <c r="G36" s="28"/>
      <c r="H36" s="28"/>
      <c r="I36" s="28"/>
      <c r="J36" s="28"/>
      <c r="K36" s="28"/>
      <c r="L36" s="28"/>
    </row>
    <row r="37" spans="1:12" ht="16.149999999999999" x14ac:dyDescent="0.55000000000000004">
      <c r="A37" s="23">
        <v>16</v>
      </c>
      <c r="B37" s="24" t="s">
        <v>6</v>
      </c>
      <c r="C37" s="25">
        <v>2</v>
      </c>
      <c r="E37" s="28"/>
      <c r="F37" s="28"/>
      <c r="G37" s="30" t="s">
        <v>66</v>
      </c>
      <c r="H37" s="28">
        <f>-_xlfn.NORM.S.INV(1-H35)</f>
        <v>-1.6448536269514715</v>
      </c>
      <c r="I37" s="28"/>
      <c r="J37" s="28"/>
      <c r="K37" s="28"/>
      <c r="L37" s="28"/>
    </row>
    <row r="38" spans="1:12" ht="15.75" x14ac:dyDescent="0.55000000000000004">
      <c r="A38" s="23">
        <v>17</v>
      </c>
      <c r="B38" s="24" t="s">
        <v>4</v>
      </c>
      <c r="C38" s="25">
        <v>2</v>
      </c>
      <c r="E38" s="28" t="s">
        <v>74</v>
      </c>
      <c r="F38" s="28"/>
      <c r="G38" s="28"/>
      <c r="H38" s="28"/>
      <c r="I38" s="28"/>
      <c r="J38" s="28"/>
      <c r="K38" s="28"/>
      <c r="L38" s="28"/>
    </row>
    <row r="39" spans="1:12" x14ac:dyDescent="0.45">
      <c r="A39" s="23">
        <v>17</v>
      </c>
      <c r="B39" s="24" t="s">
        <v>5</v>
      </c>
      <c r="C39" s="25">
        <v>1</v>
      </c>
      <c r="H39" s="23"/>
      <c r="I39" s="23"/>
      <c r="J39" s="23"/>
      <c r="K39" s="23"/>
    </row>
    <row r="40" spans="1:12" x14ac:dyDescent="0.45">
      <c r="A40" s="23">
        <v>17</v>
      </c>
      <c r="B40" s="24" t="s">
        <v>6</v>
      </c>
      <c r="C40" s="25">
        <v>2</v>
      </c>
      <c r="E40" s="31" t="s">
        <v>71</v>
      </c>
      <c r="F40" s="31"/>
      <c r="G40" s="31"/>
      <c r="H40" s="31"/>
      <c r="I40" s="31"/>
    </row>
    <row r="41" spans="1:12" x14ac:dyDescent="0.45">
      <c r="E41" s="31">
        <f>I28</f>
        <v>2.6124057643284196E-2</v>
      </c>
      <c r="F41" s="31"/>
      <c r="G41" s="31"/>
      <c r="H41" s="31"/>
      <c r="I41" s="31"/>
    </row>
    <row r="42" spans="1:12" x14ac:dyDescent="0.45">
      <c r="E42" s="31" t="s">
        <v>67</v>
      </c>
      <c r="F42" s="31"/>
      <c r="G42" s="31"/>
      <c r="H42" s="31"/>
      <c r="I42" s="3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Rohdaten</vt:lpstr>
      <vt:lpstr>a)</vt:lpstr>
      <vt:lpstr>b)</vt:lpstr>
      <vt:lpstr>c)</vt:lpstr>
      <vt:lpstr>d)</vt:lpstr>
      <vt:lpstr>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Reiter Joachim</dc:creator>
  <cp:lastModifiedBy>jreiter</cp:lastModifiedBy>
  <cp:lastPrinted>2015-06-23T17:46:14Z</cp:lastPrinted>
  <dcterms:created xsi:type="dcterms:W3CDTF">2014-07-08T13:30:49Z</dcterms:created>
  <dcterms:modified xsi:type="dcterms:W3CDTF">2017-02-08T09:31:47Z</dcterms:modified>
</cp:coreProperties>
</file>